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leonce\Desktop\Llave maya\Teletrabajo\2020\PENSIONES ALIMENTARIAS\"/>
    </mc:Choice>
  </mc:AlternateContent>
  <xr:revisionPtr revIDLastSave="0" documentId="13_ncr:1_{3AF66977-A691-47B2-A23F-F483467E4D40}" xr6:coauthVersionLast="46" xr6:coauthVersionMax="46" xr10:uidLastSave="{00000000-0000-0000-0000-000000000000}"/>
  <bookViews>
    <workbookView xWindow="-110" yWindow="-110" windowWidth="19420" windowHeight="10420" tabRatio="729" activeTab="1" xr2:uid="{00000000-000D-0000-FFFF-FFFF00000000}"/>
  </bookViews>
  <sheets>
    <sheet name="ÍNDICE" sheetId="1" r:id="rId1"/>
    <sheet name="C-1" sheetId="2" r:id="rId2"/>
    <sheet name="C-2" sheetId="3" r:id="rId3"/>
    <sheet name="C-3" sheetId="5" state="hidden" r:id="rId4"/>
    <sheet name="C-4" sheetId="6" state="hidden" r:id="rId5"/>
    <sheet name="C-5" sheetId="4" r:id="rId6"/>
    <sheet name="C-6" sheetId="12" state="hidden" r:id="rId7"/>
    <sheet name="C-14" sheetId="19" state="hidden" r:id="rId8"/>
    <sheet name="C-15" sheetId="22" state="hidden" r:id="rId9"/>
    <sheet name="C-17" sheetId="13" state="hidden" r:id="rId10"/>
    <sheet name="C-18" sheetId="23" state="hidden" r:id="rId11"/>
  </sheets>
  <definedNames>
    <definedName name="_xlnm._FilterDatabase" localSheetId="1" hidden="1">'C-1'!$A$11:$DD$118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W12" i="4" l="1"/>
  <c r="DW13" i="4"/>
  <c r="DW14" i="4"/>
  <c r="DW15" i="4"/>
  <c r="DW16" i="4"/>
  <c r="DW17" i="4"/>
  <c r="DW18" i="4"/>
  <c r="DW19" i="4"/>
  <c r="DW20" i="4"/>
  <c r="DW21" i="4"/>
  <c r="DW22" i="4"/>
  <c r="DW23" i="4"/>
  <c r="DW24" i="4"/>
  <c r="DW25" i="4"/>
  <c r="DW26" i="4"/>
  <c r="DW27" i="4"/>
  <c r="DW28" i="4"/>
  <c r="DW29" i="4"/>
  <c r="DW30" i="4"/>
  <c r="DW31" i="4"/>
  <c r="DW32" i="4"/>
  <c r="DW33" i="4"/>
  <c r="DW34" i="4"/>
  <c r="DW35" i="4"/>
  <c r="DW36" i="4"/>
  <c r="DW37" i="4"/>
  <c r="DW38" i="4"/>
  <c r="DW39" i="4"/>
  <c r="DW40" i="4"/>
  <c r="DW41" i="4"/>
  <c r="DW42" i="4"/>
  <c r="DW43" i="4"/>
  <c r="DW44" i="4"/>
  <c r="DW45" i="4"/>
  <c r="DW46" i="4"/>
  <c r="DW47" i="4"/>
  <c r="DW48" i="4"/>
  <c r="DW49" i="4"/>
  <c r="DW50" i="4"/>
  <c r="DW51" i="4"/>
  <c r="DW52" i="4"/>
  <c r="DW53" i="4"/>
  <c r="DW54" i="4"/>
  <c r="DW55" i="4"/>
  <c r="DW56" i="4"/>
  <c r="DW57" i="4"/>
  <c r="DW58" i="4"/>
  <c r="DW59" i="4"/>
  <c r="DW60" i="4"/>
  <c r="DW61" i="4"/>
  <c r="DW62" i="4"/>
  <c r="DW63" i="4"/>
  <c r="DW64" i="4"/>
  <c r="DW65" i="4"/>
  <c r="DW66" i="4"/>
  <c r="DW67" i="4"/>
  <c r="DW68" i="4"/>
  <c r="DW69" i="4"/>
  <c r="DW70" i="4"/>
  <c r="DW71" i="4"/>
  <c r="DW72" i="4"/>
  <c r="DW73" i="4"/>
  <c r="DW74" i="4"/>
  <c r="DW75" i="4"/>
  <c r="DW76" i="4"/>
  <c r="DW77" i="4"/>
  <c r="DW78" i="4"/>
  <c r="DW79" i="4"/>
  <c r="DW80" i="4"/>
  <c r="DW81" i="4"/>
  <c r="DW82" i="4"/>
  <c r="DW83" i="4"/>
  <c r="DW84" i="4"/>
  <c r="DW85" i="4"/>
  <c r="DW86" i="4"/>
  <c r="DW87" i="4"/>
  <c r="DW88" i="4"/>
  <c r="DW89" i="4"/>
  <c r="DW90" i="4"/>
  <c r="DW91" i="4"/>
  <c r="DW92" i="4"/>
  <c r="DW93" i="4"/>
  <c r="DW94" i="4"/>
  <c r="DW95" i="4"/>
  <c r="DW96" i="4"/>
  <c r="DW97" i="4"/>
  <c r="DW98" i="4"/>
  <c r="DW99" i="4"/>
  <c r="DW100" i="4"/>
  <c r="DW101" i="4"/>
  <c r="DW102" i="4"/>
  <c r="DW103" i="4"/>
  <c r="DW104" i="4"/>
  <c r="DW105" i="4"/>
  <c r="DW106" i="4"/>
  <c r="DW107" i="4"/>
  <c r="DW108" i="4"/>
  <c r="DW109" i="4"/>
  <c r="DW110" i="4"/>
  <c r="DW111" i="4"/>
  <c r="DW112" i="4"/>
  <c r="DW113" i="4"/>
  <c r="DW114" i="4"/>
  <c r="DW115" i="4"/>
  <c r="DW116" i="4"/>
  <c r="DW117" i="4"/>
  <c r="DW118" i="4"/>
  <c r="DW11" i="4"/>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 i="3"/>
  <c r="DD11" i="2"/>
  <c r="DC12" i="2"/>
  <c r="DC13" i="2"/>
  <c r="DC14" i="2"/>
  <c r="DC15" i="2"/>
  <c r="DC16" i="2"/>
  <c r="DC17" i="2"/>
  <c r="DC18" i="2"/>
  <c r="DC19" i="2"/>
  <c r="DC20" i="2"/>
  <c r="DC21" i="2"/>
  <c r="DC22" i="2"/>
  <c r="DC23" i="2"/>
  <c r="DC24" i="2"/>
  <c r="DC25" i="2"/>
  <c r="DC26" i="2"/>
  <c r="DC27" i="2"/>
  <c r="DC28" i="2"/>
  <c r="DC29" i="2"/>
  <c r="DC30" i="2"/>
  <c r="DC31" i="2"/>
  <c r="DC32" i="2"/>
  <c r="DC33" i="2"/>
  <c r="DC34" i="2"/>
  <c r="DC35" i="2"/>
  <c r="DC36" i="2"/>
  <c r="DC37" i="2"/>
  <c r="DC38" i="2"/>
  <c r="DC39" i="2"/>
  <c r="DC40" i="2"/>
  <c r="DC41" i="2"/>
  <c r="DC42" i="2"/>
  <c r="DC43" i="2"/>
  <c r="DC44" i="2"/>
  <c r="DC45" i="2"/>
  <c r="DC46" i="2"/>
  <c r="DC47" i="2"/>
  <c r="DC48" i="2"/>
  <c r="DC49" i="2"/>
  <c r="DC50" i="2"/>
  <c r="DC51" i="2"/>
  <c r="DC52" i="2"/>
  <c r="DC53" i="2"/>
  <c r="DC54" i="2"/>
  <c r="DC55" i="2"/>
  <c r="DC56" i="2"/>
  <c r="DC57" i="2"/>
  <c r="DC58" i="2"/>
  <c r="DC59" i="2"/>
  <c r="DC60" i="2"/>
  <c r="DC61" i="2"/>
  <c r="DC62" i="2"/>
  <c r="DC63" i="2"/>
  <c r="DC64" i="2"/>
  <c r="DC65" i="2"/>
  <c r="DC66" i="2"/>
  <c r="DC67" i="2"/>
  <c r="DC68" i="2"/>
  <c r="DC69" i="2"/>
  <c r="DC70" i="2"/>
  <c r="DC71" i="2"/>
  <c r="DC72" i="2"/>
  <c r="DC73" i="2"/>
  <c r="DC74" i="2"/>
  <c r="DC75" i="2"/>
  <c r="DC76" i="2"/>
  <c r="DC77" i="2"/>
  <c r="DC78" i="2"/>
  <c r="DC79" i="2"/>
  <c r="DC80" i="2"/>
  <c r="DC81" i="2"/>
  <c r="DC82" i="2"/>
  <c r="DC83" i="2"/>
  <c r="DC84" i="2"/>
  <c r="DC85" i="2"/>
  <c r="DC86" i="2"/>
  <c r="DC87" i="2"/>
  <c r="DC88" i="2"/>
  <c r="DC89" i="2"/>
  <c r="DC90" i="2"/>
  <c r="DC91" i="2"/>
  <c r="DC92" i="2"/>
  <c r="DC93" i="2"/>
  <c r="DC94" i="2"/>
  <c r="DC95" i="2"/>
  <c r="DC96" i="2"/>
  <c r="DC97" i="2"/>
  <c r="DC98" i="2"/>
  <c r="DC99" i="2"/>
  <c r="DC100" i="2"/>
  <c r="DC101" i="2"/>
  <c r="DC102" i="2"/>
  <c r="DC103" i="2"/>
  <c r="DC104" i="2"/>
  <c r="DC105" i="2"/>
  <c r="DC106" i="2"/>
  <c r="DC107" i="2"/>
  <c r="DC108" i="2"/>
  <c r="DC109" i="2"/>
  <c r="DC110" i="2"/>
  <c r="DC111" i="2"/>
  <c r="DC112" i="2"/>
  <c r="DC113" i="2"/>
  <c r="DC114" i="2"/>
  <c r="DC115" i="2"/>
  <c r="DC116" i="2"/>
  <c r="DC117" i="2"/>
  <c r="DC118" i="2"/>
  <c r="DC119" i="2"/>
  <c r="DC11" i="2"/>
  <c r="CZ118" i="2"/>
  <c r="CZ115" i="2" s="1"/>
  <c r="CY118" i="2"/>
  <c r="CX118" i="2"/>
  <c r="CW118" i="2"/>
  <c r="CV118" i="2"/>
  <c r="CU118" i="2"/>
  <c r="CT118" i="2"/>
  <c r="CS118" i="2"/>
  <c r="CR118" i="2"/>
  <c r="CR115" i="2" s="1"/>
  <c r="CQ118" i="2"/>
  <c r="CP118" i="2"/>
  <c r="CZ117" i="2"/>
  <c r="CY117" i="2"/>
  <c r="CX117" i="2"/>
  <c r="CW117" i="2"/>
  <c r="CV117" i="2"/>
  <c r="CU117" i="2"/>
  <c r="CU115" i="2" s="1"/>
  <c r="CT117" i="2"/>
  <c r="CS117" i="2"/>
  <c r="CR117" i="2"/>
  <c r="CQ117" i="2"/>
  <c r="CP117" i="2"/>
  <c r="CZ116" i="2"/>
  <c r="CY116" i="2"/>
  <c r="CX116" i="2"/>
  <c r="CW116" i="2"/>
  <c r="CV116" i="2"/>
  <c r="CU116" i="2"/>
  <c r="CT116" i="2"/>
  <c r="CS116" i="2"/>
  <c r="CR116" i="2"/>
  <c r="CQ116" i="2"/>
  <c r="CP116" i="2"/>
  <c r="CP115" i="2" s="1"/>
  <c r="CZ113" i="2"/>
  <c r="CY113" i="2"/>
  <c r="CX113" i="2"/>
  <c r="CW113" i="2"/>
  <c r="CV113" i="2"/>
  <c r="CU113" i="2"/>
  <c r="CT113" i="2"/>
  <c r="CS113" i="2"/>
  <c r="CR113" i="2"/>
  <c r="CQ113" i="2"/>
  <c r="CP113" i="2"/>
  <c r="CZ112" i="2"/>
  <c r="CY112" i="2"/>
  <c r="CX112" i="2"/>
  <c r="CW112" i="2"/>
  <c r="CV112" i="2"/>
  <c r="CV110" i="2" s="1"/>
  <c r="CU112" i="2"/>
  <c r="CU110" i="2" s="1"/>
  <c r="CT112" i="2"/>
  <c r="CS112" i="2"/>
  <c r="CR112" i="2"/>
  <c r="CQ112" i="2"/>
  <c r="CP112" i="2"/>
  <c r="CZ111" i="2"/>
  <c r="CY111" i="2"/>
  <c r="CY110" i="2" s="1"/>
  <c r="CX111" i="2"/>
  <c r="CX110" i="2" s="1"/>
  <c r="CW111" i="2"/>
  <c r="CV111" i="2"/>
  <c r="CU111" i="2"/>
  <c r="CT111" i="2"/>
  <c r="CS111" i="2"/>
  <c r="CR111" i="2"/>
  <c r="CQ111" i="2"/>
  <c r="CQ110" i="2" s="1"/>
  <c r="CP111" i="2"/>
  <c r="CP110" i="2" s="1"/>
  <c r="CZ108" i="2"/>
  <c r="CY108" i="2"/>
  <c r="CX108" i="2"/>
  <c r="CW108" i="2"/>
  <c r="CV108" i="2"/>
  <c r="CU108" i="2"/>
  <c r="CT108" i="2"/>
  <c r="CT103" i="2" s="1"/>
  <c r="CS108" i="2"/>
  <c r="CR108" i="2"/>
  <c r="CQ108" i="2"/>
  <c r="CP108" i="2"/>
  <c r="CZ107" i="2"/>
  <c r="CY107" i="2"/>
  <c r="CX107" i="2"/>
  <c r="CW107" i="2"/>
  <c r="CV107" i="2"/>
  <c r="CU107" i="2"/>
  <c r="CT107" i="2"/>
  <c r="CS107" i="2"/>
  <c r="CR107" i="2"/>
  <c r="CQ107" i="2"/>
  <c r="CP107" i="2"/>
  <c r="CZ106" i="2"/>
  <c r="CZ103" i="2" s="1"/>
  <c r="CY106" i="2"/>
  <c r="CX106" i="2"/>
  <c r="CW106" i="2"/>
  <c r="CV106" i="2"/>
  <c r="CU106" i="2"/>
  <c r="CT106" i="2"/>
  <c r="CS106" i="2"/>
  <c r="CR106" i="2"/>
  <c r="CR103" i="2" s="1"/>
  <c r="CQ106" i="2"/>
  <c r="CP106" i="2"/>
  <c r="CZ105" i="2"/>
  <c r="CY105" i="2"/>
  <c r="CX105" i="2"/>
  <c r="CW105" i="2"/>
  <c r="CV105" i="2"/>
  <c r="CU105" i="2"/>
  <c r="CU103" i="2" s="1"/>
  <c r="CT105" i="2"/>
  <c r="CS105" i="2"/>
  <c r="CR105" i="2"/>
  <c r="CQ105" i="2"/>
  <c r="CP105" i="2"/>
  <c r="CZ104" i="2"/>
  <c r="CY104" i="2"/>
  <c r="CX104" i="2"/>
  <c r="CW104" i="2"/>
  <c r="CV104" i="2"/>
  <c r="CU104" i="2"/>
  <c r="CT104" i="2"/>
  <c r="CS104" i="2"/>
  <c r="CR104" i="2"/>
  <c r="CQ104" i="2"/>
  <c r="CP104" i="2"/>
  <c r="CZ101" i="2"/>
  <c r="CY101" i="2"/>
  <c r="CX101" i="2"/>
  <c r="CW101" i="2"/>
  <c r="CV101" i="2"/>
  <c r="CU101" i="2"/>
  <c r="CT101" i="2"/>
  <c r="CS101" i="2"/>
  <c r="CS99" i="2" s="1"/>
  <c r="CR101" i="2"/>
  <c r="CQ101" i="2"/>
  <c r="CP101" i="2"/>
  <c r="CZ100" i="2"/>
  <c r="CY100" i="2"/>
  <c r="CY99" i="2" s="1"/>
  <c r="CX100" i="2"/>
  <c r="CW100" i="2"/>
  <c r="CV100" i="2"/>
  <c r="CV99" i="2" s="1"/>
  <c r="CU100" i="2"/>
  <c r="CT100" i="2"/>
  <c r="CS100" i="2"/>
  <c r="CR100" i="2"/>
  <c r="CQ100" i="2"/>
  <c r="CQ99" i="2" s="1"/>
  <c r="CP100" i="2"/>
  <c r="CZ97" i="2"/>
  <c r="CY97" i="2"/>
  <c r="CX97" i="2"/>
  <c r="CW97" i="2"/>
  <c r="CV97" i="2"/>
  <c r="CU97" i="2"/>
  <c r="CT97" i="2"/>
  <c r="CS97" i="2"/>
  <c r="CR97" i="2"/>
  <c r="CQ97" i="2"/>
  <c r="CP97" i="2"/>
  <c r="CZ96" i="2"/>
  <c r="CY96" i="2"/>
  <c r="CX96" i="2"/>
  <c r="CW96" i="2"/>
  <c r="CV96" i="2"/>
  <c r="CU96" i="2"/>
  <c r="CT96" i="2"/>
  <c r="CS96" i="2"/>
  <c r="CR96" i="2"/>
  <c r="CQ96" i="2"/>
  <c r="CP96" i="2"/>
  <c r="CZ95" i="2"/>
  <c r="CY95" i="2"/>
  <c r="CX95" i="2"/>
  <c r="CW95" i="2"/>
  <c r="CW89" i="2" s="1"/>
  <c r="CV95" i="2"/>
  <c r="CU95" i="2"/>
  <c r="CT95" i="2"/>
  <c r="CS95" i="2"/>
  <c r="CR95" i="2"/>
  <c r="CQ95" i="2"/>
  <c r="CP95" i="2"/>
  <c r="CZ94" i="2"/>
  <c r="CY94" i="2"/>
  <c r="CX94" i="2"/>
  <c r="CW94" i="2"/>
  <c r="CV94" i="2"/>
  <c r="CU94" i="2"/>
  <c r="CT94" i="2"/>
  <c r="CS94" i="2"/>
  <c r="CR94" i="2"/>
  <c r="CQ94" i="2"/>
  <c r="CP94" i="2"/>
  <c r="CZ93" i="2"/>
  <c r="CY93" i="2"/>
  <c r="CX93" i="2"/>
  <c r="CW93" i="2"/>
  <c r="CV93" i="2"/>
  <c r="CU93" i="2"/>
  <c r="CT93" i="2"/>
  <c r="CS93" i="2"/>
  <c r="CR93" i="2"/>
  <c r="CQ93" i="2"/>
  <c r="CP93" i="2"/>
  <c r="CZ92" i="2"/>
  <c r="CY92" i="2"/>
  <c r="CX92" i="2"/>
  <c r="CW92" i="2"/>
  <c r="CV92" i="2"/>
  <c r="CU92" i="2"/>
  <c r="CT92" i="2"/>
  <c r="CS92" i="2"/>
  <c r="CR92" i="2"/>
  <c r="CQ92" i="2"/>
  <c r="CP92" i="2"/>
  <c r="CZ91" i="2"/>
  <c r="CY91" i="2"/>
  <c r="CX91" i="2"/>
  <c r="CW91" i="2"/>
  <c r="CV91" i="2"/>
  <c r="CU91" i="2"/>
  <c r="CT91" i="2"/>
  <c r="CS91" i="2"/>
  <c r="CS89" i="2" s="1"/>
  <c r="CR91" i="2"/>
  <c r="CQ91" i="2"/>
  <c r="CP91" i="2"/>
  <c r="CZ90" i="2"/>
  <c r="CY90" i="2"/>
  <c r="CX90" i="2"/>
  <c r="CW90" i="2"/>
  <c r="CV90" i="2"/>
  <c r="CU90" i="2"/>
  <c r="CT90" i="2"/>
  <c r="CS90" i="2"/>
  <c r="CR90" i="2"/>
  <c r="CQ90" i="2"/>
  <c r="CP90" i="2"/>
  <c r="CZ87" i="2"/>
  <c r="CY87" i="2"/>
  <c r="CX87" i="2"/>
  <c r="CW87" i="2"/>
  <c r="CV87" i="2"/>
  <c r="CU87" i="2"/>
  <c r="CT87" i="2"/>
  <c r="CS87" i="2"/>
  <c r="CR87" i="2"/>
  <c r="CQ87" i="2"/>
  <c r="CP87" i="2"/>
  <c r="CZ86" i="2"/>
  <c r="CY86" i="2"/>
  <c r="CX86" i="2"/>
  <c r="CW86" i="2"/>
  <c r="CV86" i="2"/>
  <c r="CU86" i="2"/>
  <c r="CT86" i="2"/>
  <c r="CS86" i="2"/>
  <c r="CS81" i="2" s="1"/>
  <c r="CR86" i="2"/>
  <c r="CQ86" i="2"/>
  <c r="CP86" i="2"/>
  <c r="CZ85" i="2"/>
  <c r="CY85" i="2"/>
  <c r="CX85" i="2"/>
  <c r="CW85" i="2"/>
  <c r="CV85" i="2"/>
  <c r="CV81" i="2" s="1"/>
  <c r="CU85" i="2"/>
  <c r="CT85" i="2"/>
  <c r="CS85" i="2"/>
  <c r="CR85" i="2"/>
  <c r="CQ85" i="2"/>
  <c r="CP85" i="2"/>
  <c r="CZ84" i="2"/>
  <c r="CZ81" i="2" s="1"/>
  <c r="CY84" i="2"/>
  <c r="CX84" i="2"/>
  <c r="CW84" i="2"/>
  <c r="CV84" i="2"/>
  <c r="CU84" i="2"/>
  <c r="CT84" i="2"/>
  <c r="CS84" i="2"/>
  <c r="CR84" i="2"/>
  <c r="CR81" i="2" s="1"/>
  <c r="CQ84" i="2"/>
  <c r="CP84" i="2"/>
  <c r="CZ83" i="2"/>
  <c r="CY83" i="2"/>
  <c r="CX83" i="2"/>
  <c r="CW83" i="2"/>
  <c r="CV83" i="2"/>
  <c r="CU83" i="2"/>
  <c r="CU81" i="2" s="1"/>
  <c r="CT83" i="2"/>
  <c r="CS83" i="2"/>
  <c r="CR83" i="2"/>
  <c r="CQ83" i="2"/>
  <c r="CP83" i="2"/>
  <c r="CZ82" i="2"/>
  <c r="CY82" i="2"/>
  <c r="CX82" i="2"/>
  <c r="CW82" i="2"/>
  <c r="CV82" i="2"/>
  <c r="CU82" i="2"/>
  <c r="CT82" i="2"/>
  <c r="CS82" i="2"/>
  <c r="CR82" i="2"/>
  <c r="CQ82" i="2"/>
  <c r="CP82" i="2"/>
  <c r="CZ79" i="2"/>
  <c r="CY79" i="2"/>
  <c r="CX79" i="2"/>
  <c r="CW79" i="2"/>
  <c r="CV79" i="2"/>
  <c r="CU79" i="2"/>
  <c r="CT79" i="2"/>
  <c r="CS79" i="2"/>
  <c r="CR79" i="2"/>
  <c r="CQ79" i="2"/>
  <c r="CP79" i="2"/>
  <c r="CZ78" i="2"/>
  <c r="CY78" i="2"/>
  <c r="CX78" i="2"/>
  <c r="CW78" i="2"/>
  <c r="CV78" i="2"/>
  <c r="CU78" i="2"/>
  <c r="CU73" i="2" s="1"/>
  <c r="CT78" i="2"/>
  <c r="CS78" i="2"/>
  <c r="CR78" i="2"/>
  <c r="CQ78" i="2"/>
  <c r="CP78" i="2"/>
  <c r="CZ77" i="2"/>
  <c r="CY77" i="2"/>
  <c r="CX77" i="2"/>
  <c r="CX73" i="2" s="1"/>
  <c r="CW77" i="2"/>
  <c r="CV77" i="2"/>
  <c r="CU77" i="2"/>
  <c r="CT77" i="2"/>
  <c r="CS77" i="2"/>
  <c r="CR77" i="2"/>
  <c r="CQ77" i="2"/>
  <c r="CQ73" i="2" s="1"/>
  <c r="CP77" i="2"/>
  <c r="CP73" i="2" s="1"/>
  <c r="CZ76" i="2"/>
  <c r="CY76" i="2"/>
  <c r="CX76" i="2"/>
  <c r="CW76" i="2"/>
  <c r="CV76" i="2"/>
  <c r="CU76" i="2"/>
  <c r="CT76" i="2"/>
  <c r="CS76" i="2"/>
  <c r="CS73" i="2" s="1"/>
  <c r="CR76" i="2"/>
  <c r="CQ76" i="2"/>
  <c r="CP76" i="2"/>
  <c r="CZ75" i="2"/>
  <c r="CY75" i="2"/>
  <c r="CX75" i="2"/>
  <c r="CW75" i="2"/>
  <c r="CV75" i="2"/>
  <c r="CU75" i="2"/>
  <c r="CT75" i="2"/>
  <c r="CS75" i="2"/>
  <c r="CR75" i="2"/>
  <c r="CQ75" i="2"/>
  <c r="CP75" i="2"/>
  <c r="CZ74" i="2"/>
  <c r="CZ73" i="2" s="1"/>
  <c r="CY74" i="2"/>
  <c r="CY73" i="2" s="1"/>
  <c r="CX74" i="2"/>
  <c r="CW74" i="2"/>
  <c r="CV74" i="2"/>
  <c r="CU74" i="2"/>
  <c r="CT74" i="2"/>
  <c r="CS74" i="2"/>
  <c r="CR74" i="2"/>
  <c r="CQ74" i="2"/>
  <c r="CP74" i="2"/>
  <c r="CZ71" i="2"/>
  <c r="CY71" i="2"/>
  <c r="CX71" i="2"/>
  <c r="CW71" i="2"/>
  <c r="CV71" i="2"/>
  <c r="CU71" i="2"/>
  <c r="CU65" i="2" s="1"/>
  <c r="CT71" i="2"/>
  <c r="CS71" i="2"/>
  <c r="CR71" i="2"/>
  <c r="CQ71" i="2"/>
  <c r="CP71" i="2"/>
  <c r="CZ70" i="2"/>
  <c r="CY70" i="2"/>
  <c r="CX70" i="2"/>
  <c r="CW70" i="2"/>
  <c r="CV70" i="2"/>
  <c r="CU70" i="2"/>
  <c r="CT70" i="2"/>
  <c r="CS70" i="2"/>
  <c r="CR70" i="2"/>
  <c r="CQ70" i="2"/>
  <c r="CP70" i="2"/>
  <c r="CZ69" i="2"/>
  <c r="CY69" i="2"/>
  <c r="CX69" i="2"/>
  <c r="CW69" i="2"/>
  <c r="CV69" i="2"/>
  <c r="CU69" i="2"/>
  <c r="CT69" i="2"/>
  <c r="CS69" i="2"/>
  <c r="CR69" i="2"/>
  <c r="CQ69" i="2"/>
  <c r="CP69" i="2"/>
  <c r="CZ68" i="2"/>
  <c r="CY68" i="2"/>
  <c r="CX68" i="2"/>
  <c r="CW68" i="2"/>
  <c r="CV68" i="2"/>
  <c r="CU68" i="2"/>
  <c r="CT68" i="2"/>
  <c r="CS68" i="2"/>
  <c r="CR68" i="2"/>
  <c r="CQ68" i="2"/>
  <c r="CP68" i="2"/>
  <c r="CZ67" i="2"/>
  <c r="CY67" i="2"/>
  <c r="CY65" i="2" s="1"/>
  <c r="CX67" i="2"/>
  <c r="CW67" i="2"/>
  <c r="CV67" i="2"/>
  <c r="CU67" i="2"/>
  <c r="CT67" i="2"/>
  <c r="CS67" i="2"/>
  <c r="CR67" i="2"/>
  <c r="CQ67" i="2"/>
  <c r="CQ65" i="2" s="1"/>
  <c r="CP67" i="2"/>
  <c r="CZ66" i="2"/>
  <c r="CY66" i="2"/>
  <c r="CX66" i="2"/>
  <c r="CW66" i="2"/>
  <c r="CV66" i="2"/>
  <c r="CU66" i="2"/>
  <c r="CT66" i="2"/>
  <c r="CS66" i="2"/>
  <c r="CR66" i="2"/>
  <c r="CQ66" i="2"/>
  <c r="CP66" i="2"/>
  <c r="CZ63" i="2"/>
  <c r="CY63" i="2"/>
  <c r="CX63" i="2"/>
  <c r="CW63" i="2"/>
  <c r="CV63" i="2"/>
  <c r="CU63" i="2"/>
  <c r="CT63" i="2"/>
  <c r="CS63" i="2"/>
  <c r="CR63" i="2"/>
  <c r="CQ63" i="2"/>
  <c r="CP63" i="2"/>
  <c r="CZ62" i="2"/>
  <c r="CY62" i="2"/>
  <c r="CX62" i="2"/>
  <c r="CW62" i="2"/>
  <c r="CV62" i="2"/>
  <c r="CU62" i="2"/>
  <c r="CT62" i="2"/>
  <c r="CS62" i="2"/>
  <c r="CR62" i="2"/>
  <c r="CQ62" i="2"/>
  <c r="CP62" i="2"/>
  <c r="CZ61" i="2"/>
  <c r="CY61" i="2"/>
  <c r="CX61" i="2"/>
  <c r="CW61" i="2"/>
  <c r="CV61" i="2"/>
  <c r="CU61" i="2"/>
  <c r="CT61" i="2"/>
  <c r="CT56" i="2" s="1"/>
  <c r="CS61" i="2"/>
  <c r="CR61" i="2"/>
  <c r="CQ61" i="2"/>
  <c r="CP61" i="2"/>
  <c r="CZ60" i="2"/>
  <c r="CY60" i="2"/>
  <c r="CX60" i="2"/>
  <c r="CW60" i="2"/>
  <c r="CV60" i="2"/>
  <c r="CU60" i="2"/>
  <c r="CT60" i="2"/>
  <c r="CS60" i="2"/>
  <c r="CR60" i="2"/>
  <c r="CQ60" i="2"/>
  <c r="CP60" i="2"/>
  <c r="CZ59" i="2"/>
  <c r="CZ56" i="2" s="1"/>
  <c r="CY59" i="2"/>
  <c r="CX59" i="2"/>
  <c r="CW59" i="2"/>
  <c r="CV59" i="2"/>
  <c r="CU59" i="2"/>
  <c r="CT59" i="2"/>
  <c r="CS59" i="2"/>
  <c r="CR59" i="2"/>
  <c r="CQ59" i="2"/>
  <c r="CP59" i="2"/>
  <c r="CZ58" i="2"/>
  <c r="CY58" i="2"/>
  <c r="CX58" i="2"/>
  <c r="CW58" i="2"/>
  <c r="CV58" i="2"/>
  <c r="CU58" i="2"/>
  <c r="CU56" i="2" s="1"/>
  <c r="CT58" i="2"/>
  <c r="CS58" i="2"/>
  <c r="CS56" i="2" s="1"/>
  <c r="CR58" i="2"/>
  <c r="CQ58" i="2"/>
  <c r="CP58" i="2"/>
  <c r="CZ57" i="2"/>
  <c r="CY57" i="2"/>
  <c r="CX57" i="2"/>
  <c r="CW57" i="2"/>
  <c r="CV57" i="2"/>
  <c r="CU57" i="2"/>
  <c r="CT57" i="2"/>
  <c r="CS57" i="2"/>
  <c r="CR57" i="2"/>
  <c r="CQ57" i="2"/>
  <c r="CP57" i="2"/>
  <c r="CZ54" i="2"/>
  <c r="CY54" i="2"/>
  <c r="CX54" i="2"/>
  <c r="CW54" i="2"/>
  <c r="CV54" i="2"/>
  <c r="CU54" i="2"/>
  <c r="CT54" i="2"/>
  <c r="CS54" i="2"/>
  <c r="CR54" i="2"/>
  <c r="CQ54" i="2"/>
  <c r="CP54" i="2"/>
  <c r="CZ53" i="2"/>
  <c r="CY53" i="2"/>
  <c r="CX53" i="2"/>
  <c r="CW53" i="2"/>
  <c r="CV53" i="2"/>
  <c r="CU53" i="2"/>
  <c r="CT53" i="2"/>
  <c r="CS53" i="2"/>
  <c r="CR53" i="2"/>
  <c r="CQ53" i="2"/>
  <c r="CP53" i="2"/>
  <c r="CZ52" i="2"/>
  <c r="CZ47" i="2" s="1"/>
  <c r="CY52" i="2"/>
  <c r="CY47" i="2" s="1"/>
  <c r="CX52" i="2"/>
  <c r="CW52" i="2"/>
  <c r="CV52" i="2"/>
  <c r="CU52" i="2"/>
  <c r="CT52" i="2"/>
  <c r="CS52" i="2"/>
  <c r="CR52" i="2"/>
  <c r="CQ52" i="2"/>
  <c r="CQ47" i="2" s="1"/>
  <c r="CP52" i="2"/>
  <c r="CZ51" i="2"/>
  <c r="CY51" i="2"/>
  <c r="CX51" i="2"/>
  <c r="CW51" i="2"/>
  <c r="CV51" i="2"/>
  <c r="CU51" i="2"/>
  <c r="CT51" i="2"/>
  <c r="CS51" i="2"/>
  <c r="CR51" i="2"/>
  <c r="CQ51" i="2"/>
  <c r="CP51" i="2"/>
  <c r="CZ50" i="2"/>
  <c r="CY50" i="2"/>
  <c r="CX50" i="2"/>
  <c r="CX47" i="2" s="1"/>
  <c r="CW50" i="2"/>
  <c r="CV50" i="2"/>
  <c r="CU50" i="2"/>
  <c r="CT50" i="2"/>
  <c r="CS50" i="2"/>
  <c r="CR50" i="2"/>
  <c r="CQ50" i="2"/>
  <c r="CP50" i="2"/>
  <c r="CZ49" i="2"/>
  <c r="CY49" i="2"/>
  <c r="CX49" i="2"/>
  <c r="CW49" i="2"/>
  <c r="CV49" i="2"/>
  <c r="CU49" i="2"/>
  <c r="CT49" i="2"/>
  <c r="CS49" i="2"/>
  <c r="CR49" i="2"/>
  <c r="CR47" i="2" s="1"/>
  <c r="CQ49" i="2"/>
  <c r="CP49" i="2"/>
  <c r="CZ48" i="2"/>
  <c r="CY48" i="2"/>
  <c r="CX48" i="2"/>
  <c r="CW48" i="2"/>
  <c r="CV48" i="2"/>
  <c r="CU48" i="2"/>
  <c r="CU47" i="2" s="1"/>
  <c r="CT48" i="2"/>
  <c r="CS48" i="2"/>
  <c r="CS47" i="2" s="1"/>
  <c r="CR48" i="2"/>
  <c r="CQ48" i="2"/>
  <c r="CP48" i="2"/>
  <c r="CZ45" i="2"/>
  <c r="CY45" i="2"/>
  <c r="CX45" i="2"/>
  <c r="CW45" i="2"/>
  <c r="CV45" i="2"/>
  <c r="CU45" i="2"/>
  <c r="CT45" i="2"/>
  <c r="CS45" i="2"/>
  <c r="CR45" i="2"/>
  <c r="CQ45" i="2"/>
  <c r="CP45" i="2"/>
  <c r="CP40" i="2" s="1"/>
  <c r="CZ44" i="2"/>
  <c r="CY44" i="2"/>
  <c r="CX44" i="2"/>
  <c r="CW44" i="2"/>
  <c r="CV44" i="2"/>
  <c r="CU44" i="2"/>
  <c r="CT44" i="2"/>
  <c r="CS44" i="2"/>
  <c r="CR44" i="2"/>
  <c r="CQ44" i="2"/>
  <c r="CP44" i="2"/>
  <c r="CZ43" i="2"/>
  <c r="CY43" i="2"/>
  <c r="CX43" i="2"/>
  <c r="CW43" i="2"/>
  <c r="CV43" i="2"/>
  <c r="CU43" i="2"/>
  <c r="CT43" i="2"/>
  <c r="CS43" i="2"/>
  <c r="CR43" i="2"/>
  <c r="CQ43" i="2"/>
  <c r="CP43" i="2"/>
  <c r="CZ42" i="2"/>
  <c r="CZ40" i="2" s="1"/>
  <c r="CY42" i="2"/>
  <c r="CX42" i="2"/>
  <c r="CW42" i="2"/>
  <c r="CW40" i="2" s="1"/>
  <c r="CV42" i="2"/>
  <c r="CU42" i="2"/>
  <c r="CT42" i="2"/>
  <c r="CS42" i="2"/>
  <c r="CR42" i="2"/>
  <c r="CR40" i="2" s="1"/>
  <c r="CQ42" i="2"/>
  <c r="CQ40" i="2" s="1"/>
  <c r="CP42" i="2"/>
  <c r="CZ41" i="2"/>
  <c r="CY41" i="2"/>
  <c r="CX41" i="2"/>
  <c r="CW41" i="2"/>
  <c r="CV41" i="2"/>
  <c r="CU41" i="2"/>
  <c r="CU40" i="2" s="1"/>
  <c r="CT41" i="2"/>
  <c r="CS41" i="2"/>
  <c r="CR41" i="2"/>
  <c r="CQ41" i="2"/>
  <c r="CP41" i="2"/>
  <c r="CZ38" i="2"/>
  <c r="CY38" i="2"/>
  <c r="CX38" i="2"/>
  <c r="CW38" i="2"/>
  <c r="CV38" i="2"/>
  <c r="CU38" i="2"/>
  <c r="CT38" i="2"/>
  <c r="CS38" i="2"/>
  <c r="CR38" i="2"/>
  <c r="CQ38" i="2"/>
  <c r="CP38" i="2"/>
  <c r="CP33" i="2" s="1"/>
  <c r="CZ37" i="2"/>
  <c r="CY37" i="2"/>
  <c r="CX37" i="2"/>
  <c r="CW37" i="2"/>
  <c r="CV37" i="2"/>
  <c r="CU37" i="2"/>
  <c r="CT37" i="2"/>
  <c r="CS37" i="2"/>
  <c r="CR37" i="2"/>
  <c r="CQ37" i="2"/>
  <c r="CP37" i="2"/>
  <c r="CZ36" i="2"/>
  <c r="CY36" i="2"/>
  <c r="CX36" i="2"/>
  <c r="CW36" i="2"/>
  <c r="CV36" i="2"/>
  <c r="CU36" i="2"/>
  <c r="CU33" i="2" s="1"/>
  <c r="CT36" i="2"/>
  <c r="CS36" i="2"/>
  <c r="CR36" i="2"/>
  <c r="CQ36" i="2"/>
  <c r="CP36" i="2"/>
  <c r="CZ35" i="2"/>
  <c r="CY35" i="2"/>
  <c r="CX35" i="2"/>
  <c r="CW35" i="2"/>
  <c r="CV35" i="2"/>
  <c r="CU35" i="2"/>
  <c r="CT35" i="2"/>
  <c r="CS35" i="2"/>
  <c r="CR35" i="2"/>
  <c r="CQ35" i="2"/>
  <c r="CP35" i="2"/>
  <c r="CZ34" i="2"/>
  <c r="CY34" i="2"/>
  <c r="CX34" i="2"/>
  <c r="CW34" i="2"/>
  <c r="CV34" i="2"/>
  <c r="CU34" i="2"/>
  <c r="CT34" i="2"/>
  <c r="CS34" i="2"/>
  <c r="CR34" i="2"/>
  <c r="CQ34" i="2"/>
  <c r="CP34" i="2"/>
  <c r="CZ31" i="2"/>
  <c r="CY31" i="2"/>
  <c r="CX31" i="2"/>
  <c r="CW31" i="2"/>
  <c r="CV31" i="2"/>
  <c r="CU31" i="2"/>
  <c r="CT31" i="2"/>
  <c r="CS31" i="2"/>
  <c r="CR31" i="2"/>
  <c r="CQ31" i="2"/>
  <c r="CP31" i="2"/>
  <c r="CZ30" i="2"/>
  <c r="CY30" i="2"/>
  <c r="CX30" i="2"/>
  <c r="CW30" i="2"/>
  <c r="CV30" i="2"/>
  <c r="CU30" i="2"/>
  <c r="CT30" i="2"/>
  <c r="CS30" i="2"/>
  <c r="CR30" i="2"/>
  <c r="CQ30" i="2"/>
  <c r="CP30" i="2"/>
  <c r="CZ29" i="2"/>
  <c r="CY29" i="2"/>
  <c r="CX29" i="2"/>
  <c r="CW29" i="2"/>
  <c r="CV29" i="2"/>
  <c r="CU29" i="2"/>
  <c r="CT29" i="2"/>
  <c r="CS29" i="2"/>
  <c r="CR29" i="2"/>
  <c r="CQ29" i="2"/>
  <c r="CP29" i="2"/>
  <c r="CZ28" i="2"/>
  <c r="CY28" i="2"/>
  <c r="CX28" i="2"/>
  <c r="CW28" i="2"/>
  <c r="CW24" i="2" s="1"/>
  <c r="CV28" i="2"/>
  <c r="CU28" i="2"/>
  <c r="CT28" i="2"/>
  <c r="CS28" i="2"/>
  <c r="CR28" i="2"/>
  <c r="CQ28" i="2"/>
  <c r="CP28" i="2"/>
  <c r="CZ27" i="2"/>
  <c r="CY27" i="2"/>
  <c r="CX27" i="2"/>
  <c r="CW27" i="2"/>
  <c r="CV27" i="2"/>
  <c r="CU27" i="2"/>
  <c r="CT27" i="2"/>
  <c r="CS27" i="2"/>
  <c r="CR27" i="2"/>
  <c r="CQ27" i="2"/>
  <c r="CP27" i="2"/>
  <c r="CZ26" i="2"/>
  <c r="CY26" i="2"/>
  <c r="CX26" i="2"/>
  <c r="CW26" i="2"/>
  <c r="CV26" i="2"/>
  <c r="CV24" i="2" s="1"/>
  <c r="CU26" i="2"/>
  <c r="CT26" i="2"/>
  <c r="CS26" i="2"/>
  <c r="CR26" i="2"/>
  <c r="CQ26" i="2"/>
  <c r="CP26" i="2"/>
  <c r="CZ25" i="2"/>
  <c r="CY25" i="2"/>
  <c r="CX25" i="2"/>
  <c r="CW25" i="2"/>
  <c r="CV25" i="2"/>
  <c r="CU25" i="2"/>
  <c r="CT25" i="2"/>
  <c r="CS25" i="2"/>
  <c r="CR25" i="2"/>
  <c r="CQ25" i="2"/>
  <c r="CP25" i="2"/>
  <c r="CZ22" i="2"/>
  <c r="CZ21" i="2" s="1"/>
  <c r="CY22" i="2"/>
  <c r="CY21" i="2" s="1"/>
  <c r="CX22" i="2"/>
  <c r="CX21" i="2" s="1"/>
  <c r="CW22" i="2"/>
  <c r="CV22" i="2"/>
  <c r="CU22" i="2"/>
  <c r="CU21" i="2" s="1"/>
  <c r="CT22" i="2"/>
  <c r="CT21" i="2" s="1"/>
  <c r="CS22" i="2"/>
  <c r="CS21" i="2" s="1"/>
  <c r="CR22" i="2"/>
  <c r="CR21" i="2" s="1"/>
  <c r="CQ22" i="2"/>
  <c r="CP22" i="2"/>
  <c r="CP21" i="2" s="1"/>
  <c r="CQ14" i="2"/>
  <c r="CR14" i="2"/>
  <c r="CS14" i="2"/>
  <c r="CT14" i="2"/>
  <c r="CU14" i="2"/>
  <c r="CU13" i="2" s="1"/>
  <c r="CV14" i="2"/>
  <c r="CW14" i="2"/>
  <c r="CX14" i="2"/>
  <c r="CY14" i="2"/>
  <c r="CZ14" i="2"/>
  <c r="CQ15" i="2"/>
  <c r="CR15" i="2"/>
  <c r="CS15" i="2"/>
  <c r="CT15" i="2"/>
  <c r="CU15" i="2"/>
  <c r="CV15" i="2"/>
  <c r="CW15" i="2"/>
  <c r="CX15" i="2"/>
  <c r="CY15" i="2"/>
  <c r="CZ15" i="2"/>
  <c r="CQ16" i="2"/>
  <c r="CR16" i="2"/>
  <c r="CS16" i="2"/>
  <c r="CT16" i="2"/>
  <c r="CU16" i="2"/>
  <c r="CV16" i="2"/>
  <c r="CW16" i="2"/>
  <c r="CX16" i="2"/>
  <c r="CY16" i="2"/>
  <c r="CZ16" i="2"/>
  <c r="CQ17" i="2"/>
  <c r="CR17" i="2"/>
  <c r="CS17" i="2"/>
  <c r="CT17" i="2"/>
  <c r="CU17" i="2"/>
  <c r="CV17" i="2"/>
  <c r="CW17" i="2"/>
  <c r="CX17" i="2"/>
  <c r="CY17" i="2"/>
  <c r="CZ17" i="2"/>
  <c r="CQ18" i="2"/>
  <c r="CR18" i="2"/>
  <c r="CS18" i="2"/>
  <c r="CT18" i="2"/>
  <c r="CU18" i="2"/>
  <c r="CV18" i="2"/>
  <c r="CW18" i="2"/>
  <c r="CX18" i="2"/>
  <c r="CY18" i="2"/>
  <c r="CZ18" i="2"/>
  <c r="CQ19" i="2"/>
  <c r="CR19" i="2"/>
  <c r="CS19" i="2"/>
  <c r="CT19" i="2"/>
  <c r="CU19" i="2"/>
  <c r="CV19" i="2"/>
  <c r="CW19" i="2"/>
  <c r="CX19" i="2"/>
  <c r="CY19" i="2"/>
  <c r="CZ19" i="2"/>
  <c r="CP15" i="2"/>
  <c r="CP16" i="2"/>
  <c r="CP17" i="2"/>
  <c r="CP18" i="2"/>
  <c r="CP19" i="2"/>
  <c r="CP14" i="2"/>
  <c r="CX115" i="2"/>
  <c r="CW115" i="2"/>
  <c r="CZ110" i="2"/>
  <c r="CT110" i="2"/>
  <c r="CR110" i="2"/>
  <c r="CV103" i="2"/>
  <c r="CS103" i="2"/>
  <c r="CZ99" i="2"/>
  <c r="CX99" i="2"/>
  <c r="CW99" i="2"/>
  <c r="CU99" i="2"/>
  <c r="CR99" i="2"/>
  <c r="CP99" i="2"/>
  <c r="CW81" i="2"/>
  <c r="CR73" i="2"/>
  <c r="CR56" i="2"/>
  <c r="CP47" i="2"/>
  <c r="CX40" i="2"/>
  <c r="CV40" i="2"/>
  <c r="CR33" i="2"/>
  <c r="CW21" i="2"/>
  <c r="CV21" i="2"/>
  <c r="CQ21" i="2"/>
  <c r="CW13" i="2"/>
  <c r="CP13" i="2"/>
  <c r="AX116" i="2"/>
  <c r="AB116" i="2"/>
  <c r="CN116" i="2" s="1"/>
  <c r="Y116" i="2"/>
  <c r="DD12" i="2"/>
  <c r="DD20" i="2"/>
  <c r="DD23" i="2"/>
  <c r="DD32" i="2"/>
  <c r="DD39" i="2"/>
  <c r="DD46" i="2"/>
  <c r="DD55" i="2"/>
  <c r="DD64" i="2"/>
  <c r="DD72" i="2"/>
  <c r="DD80" i="2"/>
  <c r="DD88" i="2"/>
  <c r="DD98" i="2"/>
  <c r="DD102" i="2"/>
  <c r="DD109" i="2"/>
  <c r="DD114" i="2"/>
  <c r="DD119" i="2"/>
  <c r="DD120" i="2"/>
  <c r="DD121" i="2"/>
  <c r="CN118" i="2"/>
  <c r="CM118" i="2"/>
  <c r="CL118" i="2"/>
  <c r="CJ118" i="2"/>
  <c r="CI118" i="2"/>
  <c r="CO117" i="2"/>
  <c r="CN117" i="2"/>
  <c r="CM117" i="2"/>
  <c r="CL117" i="2"/>
  <c r="CK117" i="2"/>
  <c r="CJ117" i="2"/>
  <c r="CI117" i="2"/>
  <c r="DA117" i="2" s="1"/>
  <c r="CM116" i="2"/>
  <c r="CL116" i="2"/>
  <c r="CJ116" i="2"/>
  <c r="CI116" i="2"/>
  <c r="DA116" i="2" s="1"/>
  <c r="CN113" i="2"/>
  <c r="CM113" i="2"/>
  <c r="CL113" i="2"/>
  <c r="CK113" i="2"/>
  <c r="CJ113" i="2"/>
  <c r="CI113" i="2"/>
  <c r="DA113" i="2" s="1"/>
  <c r="CO112" i="2"/>
  <c r="CN112" i="2"/>
  <c r="CM112" i="2"/>
  <c r="CL112" i="2"/>
  <c r="CK112" i="2"/>
  <c r="CJ112" i="2"/>
  <c r="CI112" i="2"/>
  <c r="CN111" i="2"/>
  <c r="CM111" i="2"/>
  <c r="CL111" i="2"/>
  <c r="CJ111" i="2"/>
  <c r="CI111" i="2"/>
  <c r="CN108" i="2"/>
  <c r="CM108" i="2"/>
  <c r="CL108" i="2"/>
  <c r="CK108" i="2"/>
  <c r="CJ108" i="2"/>
  <c r="CI108" i="2"/>
  <c r="CN107" i="2"/>
  <c r="CM107" i="2"/>
  <c r="CL107" i="2"/>
  <c r="CK107" i="2"/>
  <c r="CJ107" i="2"/>
  <c r="CI107" i="2"/>
  <c r="CM106" i="2"/>
  <c r="CL106" i="2"/>
  <c r="CK106" i="2"/>
  <c r="CJ106" i="2"/>
  <c r="CI106" i="2"/>
  <c r="CN105" i="2"/>
  <c r="CM105" i="2"/>
  <c r="CL105" i="2"/>
  <c r="CJ105" i="2"/>
  <c r="CI105" i="2"/>
  <c r="CN104" i="2"/>
  <c r="CM104" i="2"/>
  <c r="CL104" i="2"/>
  <c r="CK104" i="2"/>
  <c r="CJ104" i="2"/>
  <c r="CI104" i="2"/>
  <c r="CN101" i="2"/>
  <c r="CM101" i="2"/>
  <c r="CL101" i="2"/>
  <c r="CK101" i="2"/>
  <c r="CJ101" i="2"/>
  <c r="CI101" i="2"/>
  <c r="CN100" i="2"/>
  <c r="CM100" i="2"/>
  <c r="CL100" i="2"/>
  <c r="CK100" i="2"/>
  <c r="CJ100" i="2"/>
  <c r="CI100" i="2"/>
  <c r="CO100" i="2" s="1"/>
  <c r="CN97" i="2"/>
  <c r="CM97" i="2"/>
  <c r="CL97" i="2"/>
  <c r="CK97" i="2"/>
  <c r="CJ97" i="2"/>
  <c r="CI97" i="2"/>
  <c r="CN96" i="2"/>
  <c r="CM96" i="2"/>
  <c r="CL96" i="2"/>
  <c r="CJ96" i="2"/>
  <c r="CI96" i="2"/>
  <c r="DA96" i="2" s="1"/>
  <c r="CM95" i="2"/>
  <c r="CL95" i="2"/>
  <c r="CJ95" i="2"/>
  <c r="CI95" i="2"/>
  <c r="CN94" i="2"/>
  <c r="CM94" i="2"/>
  <c r="CL94" i="2"/>
  <c r="CJ94" i="2"/>
  <c r="CI94" i="2"/>
  <c r="CN93" i="2"/>
  <c r="CM93" i="2"/>
  <c r="CL93" i="2"/>
  <c r="CJ93" i="2"/>
  <c r="CI93" i="2"/>
  <c r="CN92" i="2"/>
  <c r="CM92" i="2"/>
  <c r="CL92" i="2"/>
  <c r="CJ92" i="2"/>
  <c r="CI92" i="2"/>
  <c r="CN91" i="2"/>
  <c r="CM91" i="2"/>
  <c r="CL91" i="2"/>
  <c r="CJ91" i="2"/>
  <c r="CI91" i="2"/>
  <c r="CM90" i="2"/>
  <c r="CL90" i="2"/>
  <c r="CK90" i="2"/>
  <c r="CJ90" i="2"/>
  <c r="CI90" i="2"/>
  <c r="CN87" i="2"/>
  <c r="CM87" i="2"/>
  <c r="CO87" i="2" s="1"/>
  <c r="CL87" i="2"/>
  <c r="CK87" i="2"/>
  <c r="CJ87" i="2"/>
  <c r="CI87" i="2"/>
  <c r="CN86" i="2"/>
  <c r="CM86" i="2"/>
  <c r="CL86" i="2"/>
  <c r="CK86" i="2"/>
  <c r="CJ86" i="2"/>
  <c r="CI86" i="2"/>
  <c r="CN85" i="2"/>
  <c r="CM85" i="2"/>
  <c r="CL85" i="2"/>
  <c r="CJ85" i="2"/>
  <c r="CI85" i="2"/>
  <c r="CN84" i="2"/>
  <c r="CM84" i="2"/>
  <c r="CL84" i="2"/>
  <c r="CK84" i="2"/>
  <c r="CJ84" i="2"/>
  <c r="CO84" i="2" s="1"/>
  <c r="CI84" i="2"/>
  <c r="CN83" i="2"/>
  <c r="CM83" i="2"/>
  <c r="CL83" i="2"/>
  <c r="CK83" i="2"/>
  <c r="CJ83" i="2"/>
  <c r="CI83" i="2"/>
  <c r="DA83" i="2" s="1"/>
  <c r="CN82" i="2"/>
  <c r="CM82" i="2"/>
  <c r="CL82" i="2"/>
  <c r="CK82" i="2"/>
  <c r="CI82" i="2"/>
  <c r="CN79" i="2"/>
  <c r="CM79" i="2"/>
  <c r="CL79" i="2"/>
  <c r="CK79" i="2"/>
  <c r="CJ79" i="2"/>
  <c r="CI79" i="2"/>
  <c r="CN78" i="2"/>
  <c r="CM78" i="2"/>
  <c r="CL78" i="2"/>
  <c r="CK78" i="2"/>
  <c r="CJ78" i="2"/>
  <c r="CI78" i="2"/>
  <c r="CN77" i="2"/>
  <c r="CM77" i="2"/>
  <c r="CL77" i="2"/>
  <c r="CJ77" i="2"/>
  <c r="CI77" i="2"/>
  <c r="CN76" i="2"/>
  <c r="CM76" i="2"/>
  <c r="CL76" i="2"/>
  <c r="CJ76" i="2"/>
  <c r="CI76" i="2"/>
  <c r="CN75" i="2"/>
  <c r="CM75" i="2"/>
  <c r="CL75" i="2"/>
  <c r="CJ75" i="2"/>
  <c r="CI75" i="2"/>
  <c r="CN74" i="2"/>
  <c r="CM74" i="2"/>
  <c r="CL74" i="2"/>
  <c r="CJ74" i="2"/>
  <c r="CI74" i="2"/>
  <c r="CN71" i="2"/>
  <c r="CM71" i="2"/>
  <c r="CL71" i="2"/>
  <c r="CJ71" i="2"/>
  <c r="CI71" i="2"/>
  <c r="CN70" i="2"/>
  <c r="CM70" i="2"/>
  <c r="CL70" i="2"/>
  <c r="CK70" i="2"/>
  <c r="CJ70" i="2"/>
  <c r="CI70" i="2"/>
  <c r="CN69" i="2"/>
  <c r="CM69" i="2"/>
  <c r="CL69" i="2"/>
  <c r="CJ69" i="2"/>
  <c r="CI69" i="2"/>
  <c r="CN68" i="2"/>
  <c r="CM68" i="2"/>
  <c r="CL68" i="2"/>
  <c r="CK68" i="2"/>
  <c r="CJ68" i="2"/>
  <c r="CI68" i="2"/>
  <c r="CN67" i="2"/>
  <c r="CM67" i="2"/>
  <c r="CL67" i="2"/>
  <c r="CJ67" i="2"/>
  <c r="CI67" i="2"/>
  <c r="CN66" i="2"/>
  <c r="CM66" i="2"/>
  <c r="CL66" i="2"/>
  <c r="CJ66" i="2"/>
  <c r="CI66" i="2"/>
  <c r="CM63" i="2"/>
  <c r="CL63" i="2"/>
  <c r="CK63" i="2"/>
  <c r="CJ63" i="2"/>
  <c r="CI63" i="2"/>
  <c r="CN62" i="2"/>
  <c r="CM62" i="2"/>
  <c r="CL62" i="2"/>
  <c r="CJ62" i="2"/>
  <c r="CI62" i="2"/>
  <c r="CM61" i="2"/>
  <c r="CL61" i="2"/>
  <c r="CK61" i="2"/>
  <c r="CJ61" i="2"/>
  <c r="CI61" i="2"/>
  <c r="CM60" i="2"/>
  <c r="CL60" i="2"/>
  <c r="CK60" i="2"/>
  <c r="CJ60" i="2"/>
  <c r="CI60" i="2"/>
  <c r="CN59" i="2"/>
  <c r="CM59" i="2"/>
  <c r="CL59" i="2"/>
  <c r="CK59" i="2"/>
  <c r="CJ59" i="2"/>
  <c r="CI59" i="2"/>
  <c r="CL58" i="2"/>
  <c r="CJ58" i="2"/>
  <c r="CI58" i="2"/>
  <c r="CM57" i="2"/>
  <c r="CL57" i="2"/>
  <c r="CJ57" i="2"/>
  <c r="CI57" i="2"/>
  <c r="CN54" i="2"/>
  <c r="CM54" i="2"/>
  <c r="CL54" i="2"/>
  <c r="CJ54" i="2"/>
  <c r="CI54" i="2"/>
  <c r="CN53" i="2"/>
  <c r="CM53" i="2"/>
  <c r="CL53" i="2"/>
  <c r="CJ53" i="2"/>
  <c r="CI53" i="2"/>
  <c r="CN52" i="2"/>
  <c r="CM52" i="2"/>
  <c r="CL52" i="2"/>
  <c r="CK52" i="2"/>
  <c r="CJ52" i="2"/>
  <c r="CI52" i="2"/>
  <c r="CN51" i="2"/>
  <c r="CM51" i="2"/>
  <c r="CL51" i="2"/>
  <c r="CJ51" i="2"/>
  <c r="CI51" i="2"/>
  <c r="CN50" i="2"/>
  <c r="CM50" i="2"/>
  <c r="CL50" i="2"/>
  <c r="CK50" i="2"/>
  <c r="CJ50" i="2"/>
  <c r="CI50" i="2"/>
  <c r="CN49" i="2"/>
  <c r="CM49" i="2"/>
  <c r="CL49" i="2"/>
  <c r="CJ49" i="2"/>
  <c r="CI49" i="2"/>
  <c r="CM48" i="2"/>
  <c r="CL48" i="2"/>
  <c r="CJ48" i="2"/>
  <c r="CI48" i="2"/>
  <c r="DA48" i="2" s="1"/>
  <c r="CN45" i="2"/>
  <c r="CM45" i="2"/>
  <c r="CL45" i="2"/>
  <c r="CK45" i="2"/>
  <c r="CJ45" i="2"/>
  <c r="CI45" i="2"/>
  <c r="CN44" i="2"/>
  <c r="CM44" i="2"/>
  <c r="CL44" i="2"/>
  <c r="CK44" i="2"/>
  <c r="CJ44" i="2"/>
  <c r="CI44" i="2"/>
  <c r="CO44" i="2" s="1"/>
  <c r="CN43" i="2"/>
  <c r="CM43" i="2"/>
  <c r="CL43" i="2"/>
  <c r="CK43" i="2"/>
  <c r="CJ43" i="2"/>
  <c r="CI43" i="2"/>
  <c r="CM42" i="2"/>
  <c r="CL42" i="2"/>
  <c r="CK42" i="2"/>
  <c r="CJ42" i="2"/>
  <c r="CI42" i="2"/>
  <c r="CM41" i="2"/>
  <c r="CL41" i="2"/>
  <c r="CJ41" i="2"/>
  <c r="CI41" i="2"/>
  <c r="CM38" i="2"/>
  <c r="CL38" i="2"/>
  <c r="CK38" i="2"/>
  <c r="CJ38" i="2"/>
  <c r="CI38" i="2"/>
  <c r="DA38" i="2" s="1"/>
  <c r="CN37" i="2"/>
  <c r="CM37" i="2"/>
  <c r="CO37" i="2" s="1"/>
  <c r="CL37" i="2"/>
  <c r="CK37" i="2"/>
  <c r="CJ37" i="2"/>
  <c r="CI37" i="2"/>
  <c r="CM36" i="2"/>
  <c r="CL36" i="2"/>
  <c r="CK36" i="2"/>
  <c r="CJ36" i="2"/>
  <c r="CI36" i="2"/>
  <c r="CM35" i="2"/>
  <c r="CL35" i="2"/>
  <c r="CK35" i="2"/>
  <c r="CJ35" i="2"/>
  <c r="CI35" i="2"/>
  <c r="CN34" i="2"/>
  <c r="CM34" i="2"/>
  <c r="CL34" i="2"/>
  <c r="CJ34" i="2"/>
  <c r="CI34" i="2"/>
  <c r="CN31" i="2"/>
  <c r="CM31" i="2"/>
  <c r="CL31" i="2"/>
  <c r="CK31" i="2"/>
  <c r="CJ31" i="2"/>
  <c r="CI31" i="2"/>
  <c r="CO30" i="2"/>
  <c r="CN30" i="2"/>
  <c r="CM30" i="2"/>
  <c r="CL30" i="2"/>
  <c r="CK30" i="2"/>
  <c r="CJ30" i="2"/>
  <c r="CI30" i="2"/>
  <c r="DA30" i="2" s="1"/>
  <c r="CN29" i="2"/>
  <c r="CM29" i="2"/>
  <c r="CL29" i="2"/>
  <c r="CJ29" i="2"/>
  <c r="CI29" i="2"/>
  <c r="CN28" i="2"/>
  <c r="CM28" i="2"/>
  <c r="CL28" i="2"/>
  <c r="CK28" i="2"/>
  <c r="CJ28" i="2"/>
  <c r="CI28" i="2"/>
  <c r="CN27" i="2"/>
  <c r="CM27" i="2"/>
  <c r="CL27" i="2"/>
  <c r="CJ27" i="2"/>
  <c r="CI27" i="2"/>
  <c r="DA27" i="2" s="1"/>
  <c r="CM26" i="2"/>
  <c r="CL26" i="2"/>
  <c r="CK26" i="2"/>
  <c r="CJ26" i="2"/>
  <c r="CI26" i="2"/>
  <c r="DA26" i="2" s="1"/>
  <c r="CM25" i="2"/>
  <c r="CL25" i="2"/>
  <c r="CJ25" i="2"/>
  <c r="CI25" i="2"/>
  <c r="CM22" i="2"/>
  <c r="CL22" i="2"/>
  <c r="CJ22" i="2"/>
  <c r="CI22" i="2"/>
  <c r="CK14" i="2"/>
  <c r="CL14" i="2"/>
  <c r="CK15" i="2"/>
  <c r="CL15" i="2"/>
  <c r="CM15" i="2"/>
  <c r="CK16" i="2"/>
  <c r="CL16" i="2"/>
  <c r="CM16" i="2"/>
  <c r="CK17" i="2"/>
  <c r="CL17" i="2"/>
  <c r="CM17" i="2"/>
  <c r="CK18" i="2"/>
  <c r="CL18" i="2"/>
  <c r="CN18" i="2"/>
  <c r="CL19" i="2"/>
  <c r="CM19" i="2"/>
  <c r="CN19" i="2"/>
  <c r="CJ15" i="2"/>
  <c r="CJ16" i="2"/>
  <c r="CJ17" i="2"/>
  <c r="CJ18" i="2"/>
  <c r="CJ19" i="2"/>
  <c r="CJ14" i="2"/>
  <c r="CF20" i="2"/>
  <c r="CF23" i="2"/>
  <c r="CF32" i="2"/>
  <c r="CF39" i="2"/>
  <c r="CF46" i="2"/>
  <c r="CF55" i="2"/>
  <c r="CF64" i="2"/>
  <c r="CF72" i="2"/>
  <c r="CF80" i="2"/>
  <c r="CF88" i="2"/>
  <c r="CF98" i="2"/>
  <c r="CF102" i="2"/>
  <c r="CF109" i="2"/>
  <c r="CF114" i="2"/>
  <c r="CF119" i="2"/>
  <c r="CF120" i="2"/>
  <c r="CF121" i="2"/>
  <c r="DB12" i="2"/>
  <c r="DA111" i="2"/>
  <c r="DA108" i="2"/>
  <c r="DA106" i="2"/>
  <c r="DA97" i="2"/>
  <c r="DA95" i="2"/>
  <c r="DA86" i="2"/>
  <c r="DA85" i="2"/>
  <c r="DA84" i="2"/>
  <c r="DA69" i="2"/>
  <c r="DA68" i="2"/>
  <c r="DA58" i="2"/>
  <c r="DA54" i="2"/>
  <c r="DA52" i="2"/>
  <c r="DA44" i="2"/>
  <c r="DA43" i="2"/>
  <c r="DA42" i="2"/>
  <c r="DA37" i="2"/>
  <c r="DA29" i="2"/>
  <c r="DA28" i="2"/>
  <c r="CI19" i="2"/>
  <c r="CI18" i="2"/>
  <c r="DA18" i="2" s="1"/>
  <c r="CI17" i="2"/>
  <c r="CI16" i="2"/>
  <c r="CI15" i="2"/>
  <c r="DA15" i="2" s="1"/>
  <c r="CI14" i="2"/>
  <c r="DA20" i="2"/>
  <c r="DA22" i="2"/>
  <c r="DA23" i="2"/>
  <c r="DA25" i="2"/>
  <c r="DA32" i="2"/>
  <c r="DA34" i="2"/>
  <c r="DA35" i="2"/>
  <c r="DA36" i="2"/>
  <c r="DA39" i="2"/>
  <c r="DA41" i="2"/>
  <c r="DA46" i="2"/>
  <c r="DA50" i="2"/>
  <c r="DA51" i="2"/>
  <c r="DA53" i="2"/>
  <c r="DA55" i="2"/>
  <c r="DA59" i="2"/>
  <c r="DA60" i="2"/>
  <c r="DA62" i="2"/>
  <c r="DA63" i="2"/>
  <c r="DA64" i="2"/>
  <c r="DA70" i="2"/>
  <c r="DA71" i="2"/>
  <c r="DA72" i="2"/>
  <c r="DA75" i="2"/>
  <c r="DA76" i="2"/>
  <c r="DA77" i="2"/>
  <c r="DA78" i="2"/>
  <c r="DA79" i="2"/>
  <c r="DA80" i="2"/>
  <c r="DA87" i="2"/>
  <c r="DA88" i="2"/>
  <c r="DA90" i="2"/>
  <c r="DA91" i="2"/>
  <c r="DA92" i="2"/>
  <c r="DA93" i="2"/>
  <c r="DA94" i="2"/>
  <c r="DA98" i="2"/>
  <c r="DA101" i="2"/>
  <c r="DA102" i="2"/>
  <c r="DA105" i="2"/>
  <c r="DA107" i="2"/>
  <c r="DA109" i="2"/>
  <c r="DA112" i="2"/>
  <c r="DA114" i="2"/>
  <c r="DA119" i="2"/>
  <c r="DA12" i="2"/>
  <c r="DA14" i="2"/>
  <c r="DA16" i="2"/>
  <c r="DA17" i="2"/>
  <c r="DA19" i="2"/>
  <c r="DA61" i="2" l="1"/>
  <c r="CO31" i="2"/>
  <c r="CO50" i="2"/>
  <c r="CS13" i="2"/>
  <c r="CR24" i="2"/>
  <c r="CZ24" i="2"/>
  <c r="CQ24" i="2"/>
  <c r="CY24" i="2"/>
  <c r="CZ33" i="2"/>
  <c r="CW47" i="2"/>
  <c r="CW11" i="2" s="1"/>
  <c r="CW56" i="2"/>
  <c r="CT89" i="2"/>
  <c r="CQ103" i="2"/>
  <c r="CY103" i="2"/>
  <c r="CQ115" i="2"/>
  <c r="CY115" i="2"/>
  <c r="CO28" i="2"/>
  <c r="CO79" i="2"/>
  <c r="CO97" i="2"/>
  <c r="CO107" i="2"/>
  <c r="CO113" i="2"/>
  <c r="CS24" i="2"/>
  <c r="CP24" i="2"/>
  <c r="CX24" i="2"/>
  <c r="CX11" i="2" s="1"/>
  <c r="CV33" i="2"/>
  <c r="CX33" i="2"/>
  <c r="CP56" i="2"/>
  <c r="CX56" i="2"/>
  <c r="CT73" i="2"/>
  <c r="CP89" i="2"/>
  <c r="CX89" i="2"/>
  <c r="CU89" i="2"/>
  <c r="CU11" i="2" s="1"/>
  <c r="CR89" i="2"/>
  <c r="CZ89" i="2"/>
  <c r="CS110" i="2"/>
  <c r="CO78" i="2"/>
  <c r="CO86" i="2"/>
  <c r="CY13" i="2"/>
  <c r="CY11" i="2" s="1"/>
  <c r="CQ13" i="2"/>
  <c r="CQ11" i="2" s="1"/>
  <c r="CT24" i="2"/>
  <c r="CW33" i="2"/>
  <c r="CT33" i="2"/>
  <c r="CQ33" i="2"/>
  <c r="CS33" i="2"/>
  <c r="CS11" i="2" s="1"/>
  <c r="CQ56" i="2"/>
  <c r="CY56" i="2"/>
  <c r="CV56" i="2"/>
  <c r="CQ89" i="2"/>
  <c r="CY89" i="2"/>
  <c r="CV89" i="2"/>
  <c r="CP103" i="2"/>
  <c r="CX103" i="2"/>
  <c r="DA100" i="2"/>
  <c r="CO59" i="2"/>
  <c r="CO70" i="2"/>
  <c r="CZ13" i="2"/>
  <c r="CR13" i="2"/>
  <c r="CT13" i="2"/>
  <c r="CV13" i="2"/>
  <c r="CX13" i="2"/>
  <c r="CU24" i="2"/>
  <c r="CV73" i="2"/>
  <c r="CT115" i="2"/>
  <c r="CO52" i="2"/>
  <c r="CO104" i="2"/>
  <c r="CO108" i="2"/>
  <c r="CY33" i="2"/>
  <c r="CW73" i="2"/>
  <c r="CS40" i="2"/>
  <c r="CT47" i="2"/>
  <c r="CV47" i="2"/>
  <c r="CR65" i="2"/>
  <c r="CR11" i="2" s="1"/>
  <c r="CZ65" i="2"/>
  <c r="CW65" i="2"/>
  <c r="CT65" i="2"/>
  <c r="CV65" i="2"/>
  <c r="CT99" i="2"/>
  <c r="CW110" i="2"/>
  <c r="CV115" i="2"/>
  <c r="CS115" i="2"/>
  <c r="CO43" i="2"/>
  <c r="CO45" i="2"/>
  <c r="CO68" i="2"/>
  <c r="CO101" i="2"/>
  <c r="CT40" i="2"/>
  <c r="CY40" i="2"/>
  <c r="CS65" i="2"/>
  <c r="CP65" i="2"/>
  <c r="CX65" i="2"/>
  <c r="CT81" i="2"/>
  <c r="CQ81" i="2"/>
  <c r="CY81" i="2"/>
  <c r="CP81" i="2"/>
  <c r="CX81" i="2"/>
  <c r="CW103" i="2"/>
  <c r="CT11" i="2"/>
  <c r="CV11" i="2"/>
  <c r="CZ11" i="2"/>
  <c r="CP11" i="2"/>
  <c r="DA118" i="2"/>
  <c r="DA104" i="2"/>
  <c r="CO83" i="2"/>
  <c r="DA82" i="2"/>
  <c r="DA74" i="2"/>
  <c r="DA66" i="2"/>
  <c r="DA67" i="2"/>
  <c r="DA57" i="2"/>
  <c r="DA49" i="2"/>
  <c r="DA45" i="2"/>
  <c r="DA31" i="2"/>
  <c r="CS115" i="4"/>
  <c r="CT115" i="4"/>
  <c r="CU115" i="4"/>
  <c r="CV115" i="4"/>
  <c r="CR110" i="4"/>
  <c r="CS110" i="4"/>
  <c r="CT110" i="4"/>
  <c r="CU110" i="4"/>
  <c r="CV110" i="4"/>
  <c r="CS103" i="4"/>
  <c r="CT103" i="4"/>
  <c r="CU103" i="4"/>
  <c r="CV103" i="4"/>
  <c r="CS99" i="4"/>
  <c r="CT99" i="4"/>
  <c r="CU99" i="4"/>
  <c r="CV99" i="4"/>
  <c r="CS89" i="4"/>
  <c r="CT89" i="4"/>
  <c r="CU89" i="4"/>
  <c r="CV89" i="4"/>
  <c r="CR81" i="4"/>
  <c r="CS81" i="4"/>
  <c r="CT81" i="4"/>
  <c r="CU81" i="4"/>
  <c r="CV81" i="4"/>
  <c r="CP65" i="4"/>
  <c r="CQ65" i="4"/>
  <c r="CR65" i="4"/>
  <c r="CS65" i="4"/>
  <c r="CT65" i="4"/>
  <c r="CU65" i="4"/>
  <c r="CV65" i="4"/>
  <c r="CM47" i="4"/>
  <c r="CN47" i="4"/>
  <c r="CO47" i="4"/>
  <c r="CP47" i="4"/>
  <c r="CQ47" i="4"/>
  <c r="CR47" i="4"/>
  <c r="CS47" i="4"/>
  <c r="CT47" i="4"/>
  <c r="CU47" i="4"/>
  <c r="CV47" i="4"/>
  <c r="CC13" i="4"/>
  <c r="CD13" i="4"/>
  <c r="CE13" i="4"/>
  <c r="CF13" i="4"/>
  <c r="CG13" i="4"/>
  <c r="CH13" i="4"/>
  <c r="CI13" i="4"/>
  <c r="CJ13" i="4"/>
  <c r="CK13" i="4"/>
  <c r="CL13" i="4"/>
  <c r="CM13" i="4"/>
  <c r="CN13" i="4"/>
  <c r="CO13" i="4"/>
  <c r="CP13" i="4"/>
  <c r="CQ13" i="4"/>
  <c r="CR13" i="4"/>
  <c r="CS13" i="4"/>
  <c r="CT13" i="4"/>
  <c r="CU13" i="4"/>
  <c r="CV13" i="4"/>
  <c r="BZ25" i="4"/>
  <c r="BZ22" i="4"/>
  <c r="BZ15" i="4"/>
  <c r="BZ16" i="4"/>
  <c r="BZ17" i="4"/>
  <c r="BZ18" i="4"/>
  <c r="BZ19" i="4"/>
  <c r="BZ14" i="4"/>
  <c r="CD12" i="2" l="1"/>
  <c r="CD20" i="2"/>
  <c r="CD23" i="2"/>
  <c r="CD32" i="2"/>
  <c r="CD39" i="2"/>
  <c r="CD46" i="2"/>
  <c r="CD55" i="2"/>
  <c r="CD64" i="2"/>
  <c r="CD72" i="2"/>
  <c r="CD80" i="2"/>
  <c r="CD88" i="2"/>
  <c r="CD98" i="2"/>
  <c r="CD102" i="2"/>
  <c r="CD109" i="2"/>
  <c r="CD114" i="2"/>
  <c r="BT115" i="2"/>
  <c r="BU115" i="2"/>
  <c r="BV115" i="2"/>
  <c r="BW115" i="2"/>
  <c r="BX115" i="2"/>
  <c r="BY115" i="2"/>
  <c r="BZ115" i="2"/>
  <c r="CA115" i="2"/>
  <c r="CB115" i="2"/>
  <c r="BT110" i="2"/>
  <c r="BU110" i="2"/>
  <c r="BV110" i="2"/>
  <c r="BW110" i="2"/>
  <c r="BX110" i="2"/>
  <c r="BY110" i="2"/>
  <c r="BZ110" i="2"/>
  <c r="CA110" i="2"/>
  <c r="BT103" i="2"/>
  <c r="BU103" i="2"/>
  <c r="BV103" i="2"/>
  <c r="BW103" i="2"/>
  <c r="BX103" i="2"/>
  <c r="BY103" i="2"/>
  <c r="BZ103" i="2"/>
  <c r="CA103" i="2"/>
  <c r="CB103" i="2"/>
  <c r="BT99" i="2"/>
  <c r="BU99" i="2"/>
  <c r="BV99" i="2"/>
  <c r="BW99" i="2"/>
  <c r="BX99" i="2"/>
  <c r="BY99" i="2"/>
  <c r="BZ99" i="2"/>
  <c r="CA99" i="2"/>
  <c r="CB99" i="2"/>
  <c r="BT89" i="2"/>
  <c r="BU89" i="2"/>
  <c r="BV89" i="2"/>
  <c r="BW89" i="2"/>
  <c r="BX89" i="2"/>
  <c r="BY89" i="2"/>
  <c r="BZ89" i="2"/>
  <c r="CA89" i="2"/>
  <c r="BT81" i="2"/>
  <c r="BU81" i="2"/>
  <c r="BV81" i="2"/>
  <c r="BW81" i="2"/>
  <c r="BX81" i="2"/>
  <c r="BY81" i="2"/>
  <c r="BZ81" i="2"/>
  <c r="CA81" i="2"/>
  <c r="CB81" i="2"/>
  <c r="CC81" i="2"/>
  <c r="BT73" i="2"/>
  <c r="BU73" i="2"/>
  <c r="BV73" i="2"/>
  <c r="BW73" i="2"/>
  <c r="BX73" i="2"/>
  <c r="BY73" i="2"/>
  <c r="BZ73" i="2"/>
  <c r="CA73" i="2"/>
  <c r="CB73" i="2"/>
  <c r="BT65" i="2"/>
  <c r="BU65" i="2"/>
  <c r="BV65" i="2"/>
  <c r="BW65" i="2"/>
  <c r="BX65" i="2"/>
  <c r="BY65" i="2"/>
  <c r="BZ65" i="2"/>
  <c r="CA65" i="2"/>
  <c r="CB65" i="2"/>
  <c r="BT56" i="2"/>
  <c r="BU56" i="2"/>
  <c r="BV56" i="2"/>
  <c r="BW56" i="2"/>
  <c r="BX56" i="2"/>
  <c r="BY56" i="2"/>
  <c r="BZ56" i="2"/>
  <c r="CA56" i="2"/>
  <c r="CB56" i="2"/>
  <c r="BT47" i="2"/>
  <c r="BU47" i="2"/>
  <c r="BV47" i="2"/>
  <c r="BW47" i="2"/>
  <c r="BX47" i="2"/>
  <c r="BY47" i="2"/>
  <c r="BZ47" i="2"/>
  <c r="CA47" i="2"/>
  <c r="CB47" i="2"/>
  <c r="BT40" i="2"/>
  <c r="BU40" i="2"/>
  <c r="BV40" i="2"/>
  <c r="BW40" i="2"/>
  <c r="BX40" i="2"/>
  <c r="BY40" i="2"/>
  <c r="BZ40" i="2"/>
  <c r="CA40" i="2"/>
  <c r="CB40" i="2"/>
  <c r="BU33" i="2"/>
  <c r="BV33" i="2"/>
  <c r="BW33" i="2"/>
  <c r="BX33" i="2"/>
  <c r="BY33" i="2"/>
  <c r="BZ33" i="2"/>
  <c r="CA33" i="2"/>
  <c r="CB33" i="2"/>
  <c r="CC33" i="2"/>
  <c r="BU24" i="2"/>
  <c r="BV24" i="2"/>
  <c r="BW24" i="2"/>
  <c r="BX24" i="2"/>
  <c r="BY24" i="2"/>
  <c r="BZ24" i="2"/>
  <c r="CA24" i="2"/>
  <c r="CB24" i="2"/>
  <c r="BU21" i="2"/>
  <c r="BV21" i="2"/>
  <c r="BW21" i="2"/>
  <c r="BX21" i="2"/>
  <c r="BY21" i="2"/>
  <c r="BZ21" i="2"/>
  <c r="CA21" i="2"/>
  <c r="CB21" i="2"/>
  <c r="BW13" i="2"/>
  <c r="BX13" i="2"/>
  <c r="BY13" i="2"/>
  <c r="BZ13" i="2"/>
  <c r="CA13" i="2"/>
  <c r="CB13" i="2"/>
  <c r="CC13" i="2"/>
  <c r="BY11" i="2" l="1"/>
  <c r="BZ11" i="2"/>
  <c r="CA11" i="2"/>
  <c r="BW11" i="2"/>
  <c r="BX11" i="2"/>
  <c r="BN66" i="2" l="1"/>
  <c r="BN94" i="2"/>
  <c r="CK94" i="2" s="1"/>
  <c r="CO94" i="2" s="1"/>
  <c r="BN118" i="2"/>
  <c r="CK118" i="2" s="1"/>
  <c r="CO118" i="2" s="1"/>
  <c r="BN22" i="2"/>
  <c r="CK22" i="2" s="1"/>
  <c r="BN92" i="2" l="1"/>
  <c r="CK92" i="2" s="1"/>
  <c r="CO92" i="2" s="1"/>
  <c r="BN62" i="2"/>
  <c r="CK62" i="2" s="1"/>
  <c r="CO62" i="2" s="1"/>
  <c r="BN58" i="2"/>
  <c r="CK58" i="2" s="1"/>
  <c r="BN53" i="2"/>
  <c r="BN34" i="2"/>
  <c r="BQ14" i="2"/>
  <c r="BN74" i="2"/>
  <c r="BQ57" i="2"/>
  <c r="BN69" i="2"/>
  <c r="BN25" i="2"/>
  <c r="CK25" i="2" s="1"/>
  <c r="BN48" i="2"/>
  <c r="BN111" i="2" l="1"/>
  <c r="CK111" i="2" s="1"/>
  <c r="CO111" i="2" s="1"/>
  <c r="BN77" i="2"/>
  <c r="BN71" i="2"/>
  <c r="CK71" i="2" s="1"/>
  <c r="CO71" i="2" s="1"/>
  <c r="BQ61" i="2"/>
  <c r="BQ60" i="2"/>
  <c r="CN60" i="2" s="1"/>
  <c r="CO60" i="2" s="1"/>
  <c r="BN51" i="2"/>
  <c r="CK51" i="2" s="1"/>
  <c r="CO51" i="2" s="1"/>
  <c r="BN49" i="2"/>
  <c r="BQ42" i="2"/>
  <c r="CN42" i="2" s="1"/>
  <c r="CO42" i="2" s="1"/>
  <c r="BN41" i="2"/>
  <c r="BQ38" i="2"/>
  <c r="CN38" i="2" s="1"/>
  <c r="CO38" i="2" s="1"/>
  <c r="BQ26" i="2"/>
  <c r="BQ15" i="2"/>
  <c r="CN15" i="2" s="1"/>
  <c r="CO15" i="2" s="1"/>
  <c r="K118" i="23" l="1"/>
  <c r="G118" i="23"/>
  <c r="C118" i="23"/>
  <c r="B118" i="23" s="1"/>
  <c r="K117" i="23"/>
  <c r="G117" i="23"/>
  <c r="C117" i="23"/>
  <c r="B117" i="23"/>
  <c r="K116" i="23"/>
  <c r="G116" i="23"/>
  <c r="C116" i="23"/>
  <c r="B116" i="23" s="1"/>
  <c r="M115" i="23"/>
  <c r="L115" i="23"/>
  <c r="K115" i="23"/>
  <c r="J115" i="23"/>
  <c r="I115" i="23"/>
  <c r="H115" i="23"/>
  <c r="G115" i="23"/>
  <c r="F115" i="23"/>
  <c r="E115" i="23"/>
  <c r="D115" i="23"/>
  <c r="K113" i="23"/>
  <c r="G113" i="23"/>
  <c r="C113" i="23"/>
  <c r="B113" i="23" s="1"/>
  <c r="K112" i="23"/>
  <c r="G112" i="23"/>
  <c r="C112" i="23"/>
  <c r="B112" i="23"/>
  <c r="K111" i="23"/>
  <c r="G111" i="23"/>
  <c r="C111" i="23"/>
  <c r="B111" i="23" s="1"/>
  <c r="M110" i="23"/>
  <c r="L110" i="23"/>
  <c r="K110" i="23"/>
  <c r="J110" i="23"/>
  <c r="I110" i="23"/>
  <c r="H110" i="23"/>
  <c r="G110" i="23"/>
  <c r="F110" i="23"/>
  <c r="E110" i="23"/>
  <c r="D110" i="23"/>
  <c r="C110" i="23"/>
  <c r="B110" i="23"/>
  <c r="K108" i="23"/>
  <c r="G108" i="23"/>
  <c r="C108" i="23"/>
  <c r="B108" i="23" s="1"/>
  <c r="K107" i="23"/>
  <c r="G107" i="23"/>
  <c r="C107" i="23"/>
  <c r="B107" i="23"/>
  <c r="K106" i="23"/>
  <c r="G106" i="23"/>
  <c r="C106" i="23"/>
  <c r="B106" i="23" s="1"/>
  <c r="K105" i="23"/>
  <c r="G105" i="23"/>
  <c r="C105" i="23"/>
  <c r="B105" i="23"/>
  <c r="K104" i="23"/>
  <c r="G104" i="23"/>
  <c r="C104" i="23"/>
  <c r="B104" i="23" s="1"/>
  <c r="M103" i="23"/>
  <c r="L103" i="23"/>
  <c r="K103" i="23"/>
  <c r="J103" i="23"/>
  <c r="I103" i="23"/>
  <c r="H103" i="23"/>
  <c r="G103" i="23"/>
  <c r="F103" i="23"/>
  <c r="E103" i="23"/>
  <c r="D103" i="23"/>
  <c r="C103" i="23"/>
  <c r="B103" i="23"/>
  <c r="K101" i="23"/>
  <c r="G101" i="23"/>
  <c r="C101" i="23"/>
  <c r="B101" i="23" s="1"/>
  <c r="K100" i="23"/>
  <c r="G100" i="23"/>
  <c r="C100" i="23"/>
  <c r="B100" i="23"/>
  <c r="M99" i="23"/>
  <c r="L99" i="23"/>
  <c r="K99" i="23"/>
  <c r="J99" i="23"/>
  <c r="I99" i="23"/>
  <c r="H99" i="23"/>
  <c r="G99" i="23"/>
  <c r="F99" i="23"/>
  <c r="E99" i="23"/>
  <c r="D99" i="23"/>
  <c r="C99" i="23"/>
  <c r="B99" i="23" s="1"/>
  <c r="K97" i="23"/>
  <c r="G97" i="23"/>
  <c r="C97" i="23"/>
  <c r="B97" i="23"/>
  <c r="K96" i="23"/>
  <c r="G96" i="23"/>
  <c r="C96" i="23"/>
  <c r="B96" i="23" s="1"/>
  <c r="K95" i="23"/>
  <c r="G95" i="23"/>
  <c r="C95" i="23"/>
  <c r="B95" i="23"/>
  <c r="K94" i="23"/>
  <c r="G94" i="23"/>
  <c r="C94" i="23"/>
  <c r="B94" i="23" s="1"/>
  <c r="K93" i="23"/>
  <c r="G93" i="23"/>
  <c r="C93" i="23"/>
  <c r="B93" i="23"/>
  <c r="K92" i="23"/>
  <c r="G92" i="23"/>
  <c r="C92" i="23"/>
  <c r="B92" i="23" s="1"/>
  <c r="K91" i="23"/>
  <c r="G91" i="23"/>
  <c r="C91" i="23"/>
  <c r="B91" i="23"/>
  <c r="K90" i="23"/>
  <c r="G90" i="23"/>
  <c r="C90" i="23"/>
  <c r="B90" i="23" s="1"/>
  <c r="M89" i="23"/>
  <c r="L89" i="23"/>
  <c r="K89" i="23"/>
  <c r="J89" i="23"/>
  <c r="I89" i="23"/>
  <c r="H89" i="23"/>
  <c r="G89" i="23"/>
  <c r="F89" i="23"/>
  <c r="E89" i="23"/>
  <c r="D89" i="23"/>
  <c r="C89" i="23"/>
  <c r="B89" i="23"/>
  <c r="K87" i="23"/>
  <c r="G87" i="23"/>
  <c r="C87" i="23"/>
  <c r="B87" i="23" s="1"/>
  <c r="K86" i="23"/>
  <c r="G86" i="23"/>
  <c r="C86" i="23"/>
  <c r="B86" i="23"/>
  <c r="K85" i="23"/>
  <c r="G85" i="23"/>
  <c r="C85" i="23"/>
  <c r="B85" i="23" s="1"/>
  <c r="K84" i="23"/>
  <c r="G84" i="23"/>
  <c r="C84" i="23"/>
  <c r="B84" i="23"/>
  <c r="K83" i="23"/>
  <c r="G83" i="23"/>
  <c r="C83" i="23"/>
  <c r="B83" i="23" s="1"/>
  <c r="K82" i="23"/>
  <c r="G82" i="23"/>
  <c r="C82" i="23"/>
  <c r="B82" i="23"/>
  <c r="M81" i="23"/>
  <c r="L81" i="23"/>
  <c r="K81" i="23"/>
  <c r="J81" i="23"/>
  <c r="I81" i="23"/>
  <c r="H81" i="23"/>
  <c r="G81" i="23"/>
  <c r="F81" i="23"/>
  <c r="E81" i="23"/>
  <c r="D81" i="23"/>
  <c r="C81" i="23"/>
  <c r="B81" i="23" s="1"/>
  <c r="K79" i="23"/>
  <c r="G79" i="23"/>
  <c r="C79" i="23"/>
  <c r="B79" i="23"/>
  <c r="K78" i="23"/>
  <c r="G78" i="23"/>
  <c r="C78" i="23"/>
  <c r="B78" i="23" s="1"/>
  <c r="K77" i="23"/>
  <c r="G77" i="23"/>
  <c r="C77" i="23"/>
  <c r="B77" i="23"/>
  <c r="K76" i="23"/>
  <c r="G76" i="23"/>
  <c r="C76" i="23"/>
  <c r="B76" i="23" s="1"/>
  <c r="K75" i="23"/>
  <c r="G75" i="23"/>
  <c r="C75" i="23"/>
  <c r="B75" i="23"/>
  <c r="K74" i="23"/>
  <c r="G74" i="23"/>
  <c r="C74" i="23"/>
  <c r="B74" i="23" s="1"/>
  <c r="M73" i="23"/>
  <c r="L73" i="23"/>
  <c r="K73" i="23"/>
  <c r="J73" i="23"/>
  <c r="I73" i="23"/>
  <c r="H73" i="23"/>
  <c r="G73" i="23"/>
  <c r="F73" i="23"/>
  <c r="E73" i="23"/>
  <c r="D73" i="23"/>
  <c r="C73" i="23"/>
  <c r="B73" i="23"/>
  <c r="K71" i="23"/>
  <c r="G71" i="23"/>
  <c r="C71" i="23"/>
  <c r="B71" i="23" s="1"/>
  <c r="K70" i="23"/>
  <c r="G70" i="23"/>
  <c r="C70" i="23"/>
  <c r="B70" i="23"/>
  <c r="K69" i="23"/>
  <c r="G69" i="23"/>
  <c r="C69" i="23"/>
  <c r="B69" i="23" s="1"/>
  <c r="K68" i="23"/>
  <c r="G68" i="23"/>
  <c r="C68" i="23"/>
  <c r="B68" i="23"/>
  <c r="K67" i="23"/>
  <c r="G67" i="23"/>
  <c r="C67" i="23"/>
  <c r="B67" i="23" s="1"/>
  <c r="K66" i="23"/>
  <c r="G66" i="23"/>
  <c r="C66" i="23"/>
  <c r="B66" i="23"/>
  <c r="M65" i="23"/>
  <c r="L65" i="23"/>
  <c r="K65" i="23"/>
  <c r="J65" i="23"/>
  <c r="I65" i="23"/>
  <c r="H65" i="23"/>
  <c r="G65" i="23"/>
  <c r="F65" i="23"/>
  <c r="E65" i="23"/>
  <c r="D65" i="23"/>
  <c r="C65" i="23"/>
  <c r="B65" i="23" s="1"/>
  <c r="K63" i="23"/>
  <c r="G63" i="23"/>
  <c r="C63" i="23"/>
  <c r="B63" i="23"/>
  <c r="K62" i="23"/>
  <c r="G62" i="23"/>
  <c r="C62" i="23"/>
  <c r="B62" i="23" s="1"/>
  <c r="K61" i="23"/>
  <c r="G61" i="23"/>
  <c r="C61" i="23"/>
  <c r="B61" i="23"/>
  <c r="K60" i="23"/>
  <c r="G60" i="23"/>
  <c r="C60" i="23"/>
  <c r="B60" i="23" s="1"/>
  <c r="K59" i="23"/>
  <c r="G59" i="23"/>
  <c r="C59" i="23"/>
  <c r="B59" i="23"/>
  <c r="K58" i="23"/>
  <c r="G58" i="23"/>
  <c r="C58" i="23"/>
  <c r="B58" i="23" s="1"/>
  <c r="K57" i="23"/>
  <c r="G57" i="23"/>
  <c r="C57" i="23"/>
  <c r="B57" i="23"/>
  <c r="M56" i="23"/>
  <c r="L56" i="23"/>
  <c r="K56" i="23"/>
  <c r="J56" i="23"/>
  <c r="I56" i="23"/>
  <c r="H56" i="23"/>
  <c r="G56" i="23"/>
  <c r="F56" i="23"/>
  <c r="E56" i="23"/>
  <c r="D56" i="23"/>
  <c r="C56" i="23"/>
  <c r="B56" i="23" s="1"/>
  <c r="K54" i="23"/>
  <c r="G54" i="23"/>
  <c r="C54" i="23"/>
  <c r="B54" i="23"/>
  <c r="K53" i="23"/>
  <c r="G53" i="23"/>
  <c r="C53" i="23"/>
  <c r="B53" i="23" s="1"/>
  <c r="K52" i="23"/>
  <c r="G52" i="23"/>
  <c r="C52" i="23"/>
  <c r="B52" i="23"/>
  <c r="K51" i="23"/>
  <c r="B51" i="23" s="1"/>
  <c r="G51" i="23"/>
  <c r="C51" i="23"/>
  <c r="K50" i="23"/>
  <c r="G50" i="23"/>
  <c r="C50" i="23"/>
  <c r="B50" i="23"/>
  <c r="K49" i="23"/>
  <c r="G49" i="23"/>
  <c r="C49" i="23"/>
  <c r="B49" i="23" s="1"/>
  <c r="K48" i="23"/>
  <c r="K47" i="23" s="1"/>
  <c r="G48" i="23"/>
  <c r="C48" i="23"/>
  <c r="B48" i="23"/>
  <c r="M47" i="23"/>
  <c r="L47" i="23"/>
  <c r="J47" i="23"/>
  <c r="I47" i="23"/>
  <c r="H47" i="23"/>
  <c r="G47" i="23"/>
  <c r="F47" i="23"/>
  <c r="E47" i="23"/>
  <c r="D47" i="23"/>
  <c r="C47" i="23"/>
  <c r="B47" i="23" s="1"/>
  <c r="K45" i="23"/>
  <c r="G45" i="23"/>
  <c r="C45" i="23"/>
  <c r="B45" i="23"/>
  <c r="K44" i="23"/>
  <c r="G44" i="23"/>
  <c r="C44" i="23"/>
  <c r="B44" i="23" s="1"/>
  <c r="K43" i="23"/>
  <c r="G43" i="23"/>
  <c r="C43" i="23"/>
  <c r="B43" i="23"/>
  <c r="K42" i="23"/>
  <c r="G42" i="23"/>
  <c r="C42" i="23"/>
  <c r="B42" i="23" s="1"/>
  <c r="K41" i="23"/>
  <c r="G41" i="23"/>
  <c r="C41" i="23"/>
  <c r="B41" i="23"/>
  <c r="M40" i="23"/>
  <c r="L40" i="23"/>
  <c r="K40" i="23"/>
  <c r="J40" i="23"/>
  <c r="I40" i="23"/>
  <c r="H40" i="23"/>
  <c r="G40" i="23"/>
  <c r="F40" i="23"/>
  <c r="E40" i="23"/>
  <c r="D40" i="23"/>
  <c r="C40" i="23"/>
  <c r="B40" i="23" s="1"/>
  <c r="K38" i="23"/>
  <c r="G38" i="23"/>
  <c r="C38" i="23"/>
  <c r="B38" i="23"/>
  <c r="K37" i="23"/>
  <c r="G37" i="23"/>
  <c r="C37" i="23"/>
  <c r="B37" i="23" s="1"/>
  <c r="K36" i="23"/>
  <c r="G36" i="23"/>
  <c r="C36" i="23"/>
  <c r="B36" i="23"/>
  <c r="K35" i="23"/>
  <c r="G35" i="23"/>
  <c r="C35" i="23"/>
  <c r="B35" i="23" s="1"/>
  <c r="K34" i="23"/>
  <c r="G34" i="23"/>
  <c r="C34" i="23"/>
  <c r="B34" i="23"/>
  <c r="M33" i="23"/>
  <c r="L33" i="23"/>
  <c r="K33" i="23"/>
  <c r="J33" i="23"/>
  <c r="I33" i="23"/>
  <c r="H33" i="23"/>
  <c r="G33" i="23"/>
  <c r="F33" i="23"/>
  <c r="E33" i="23"/>
  <c r="D33" i="23"/>
  <c r="C33" i="23"/>
  <c r="B33" i="23" s="1"/>
  <c r="K31" i="23"/>
  <c r="G31" i="23"/>
  <c r="C31" i="23"/>
  <c r="B31" i="23"/>
  <c r="K30" i="23"/>
  <c r="G30" i="23"/>
  <c r="C30" i="23"/>
  <c r="B30" i="23" s="1"/>
  <c r="K29" i="23"/>
  <c r="G29" i="23"/>
  <c r="C29" i="23"/>
  <c r="B29" i="23"/>
  <c r="K28" i="23"/>
  <c r="G28" i="23"/>
  <c r="C28" i="23"/>
  <c r="B28" i="23" s="1"/>
  <c r="K27" i="23"/>
  <c r="G27" i="23"/>
  <c r="C27" i="23"/>
  <c r="B27" i="23"/>
  <c r="K26" i="23"/>
  <c r="G26" i="23"/>
  <c r="C26" i="23"/>
  <c r="B26" i="23" s="1"/>
  <c r="K25" i="23"/>
  <c r="G25" i="23"/>
  <c r="C25" i="23"/>
  <c r="B25" i="23"/>
  <c r="M24" i="23"/>
  <c r="L24" i="23"/>
  <c r="K24" i="23"/>
  <c r="J24" i="23"/>
  <c r="I24" i="23"/>
  <c r="H24" i="23"/>
  <c r="G24" i="23"/>
  <c r="F24" i="23"/>
  <c r="E24" i="23"/>
  <c r="D24" i="23"/>
  <c r="C24" i="23"/>
  <c r="B24" i="23" s="1"/>
  <c r="K22" i="23"/>
  <c r="G22" i="23"/>
  <c r="C22" i="23"/>
  <c r="B22" i="23"/>
  <c r="M21" i="23"/>
  <c r="L21" i="23"/>
  <c r="K21" i="23"/>
  <c r="J21" i="23"/>
  <c r="I21" i="23"/>
  <c r="H21" i="23"/>
  <c r="G21" i="23"/>
  <c r="F21" i="23"/>
  <c r="E21" i="23"/>
  <c r="D21" i="23"/>
  <c r="C21" i="23"/>
  <c r="B21" i="23" s="1"/>
  <c r="K19" i="23"/>
  <c r="G19" i="23"/>
  <c r="C19" i="23"/>
  <c r="B19" i="23"/>
  <c r="K18" i="23"/>
  <c r="G18" i="23"/>
  <c r="C18" i="23"/>
  <c r="B18" i="23" s="1"/>
  <c r="K17" i="23"/>
  <c r="G17" i="23"/>
  <c r="C17" i="23"/>
  <c r="B17" i="23"/>
  <c r="K16" i="23"/>
  <c r="G16" i="23"/>
  <c r="C16" i="23"/>
  <c r="B16" i="23" s="1"/>
  <c r="K15" i="23"/>
  <c r="G15" i="23"/>
  <c r="C15" i="23"/>
  <c r="B15" i="23"/>
  <c r="K14" i="23"/>
  <c r="K13" i="23" s="1"/>
  <c r="K11" i="23" s="1"/>
  <c r="G14" i="23"/>
  <c r="C14" i="23"/>
  <c r="B14" i="23" s="1"/>
  <c r="M13" i="23"/>
  <c r="L13" i="23"/>
  <c r="J13" i="23"/>
  <c r="I13" i="23"/>
  <c r="H13" i="23"/>
  <c r="G13" i="23"/>
  <c r="F13" i="23"/>
  <c r="E13" i="23"/>
  <c r="D13" i="23"/>
  <c r="C13" i="23"/>
  <c r="B13" i="23"/>
  <c r="N11" i="23"/>
  <c r="M11" i="23"/>
  <c r="L11" i="23"/>
  <c r="I11" i="23"/>
  <c r="H11" i="23"/>
  <c r="G11" i="23"/>
  <c r="E11" i="23"/>
  <c r="D11" i="23"/>
  <c r="N119" i="13"/>
  <c r="C119" i="13"/>
  <c r="B119" i="13"/>
  <c r="N118" i="13"/>
  <c r="C118" i="13"/>
  <c r="B118" i="13"/>
  <c r="N117" i="13"/>
  <c r="C117" i="13"/>
  <c r="B117" i="13"/>
  <c r="X116" i="13"/>
  <c r="W116" i="13"/>
  <c r="V116" i="13"/>
  <c r="U116" i="13"/>
  <c r="T116" i="13"/>
  <c r="S116" i="13"/>
  <c r="R116" i="13"/>
  <c r="Q116" i="13"/>
  <c r="P116" i="13"/>
  <c r="O116" i="13"/>
  <c r="N116" i="13"/>
  <c r="M116" i="13"/>
  <c r="L116" i="13"/>
  <c r="K116" i="13"/>
  <c r="J116" i="13"/>
  <c r="I116" i="13"/>
  <c r="H116" i="13"/>
  <c r="G116" i="13"/>
  <c r="F116" i="13"/>
  <c r="E116" i="13"/>
  <c r="D116" i="13"/>
  <c r="C116" i="13"/>
  <c r="B116" i="13"/>
  <c r="N114" i="13"/>
  <c r="C114" i="13"/>
  <c r="B114" i="13"/>
  <c r="N113" i="13"/>
  <c r="C113" i="13"/>
  <c r="B113" i="13"/>
  <c r="N112" i="13"/>
  <c r="C112" i="13"/>
  <c r="B112" i="13" s="1"/>
  <c r="X111" i="13"/>
  <c r="W111" i="13"/>
  <c r="V111" i="13"/>
  <c r="U111" i="13"/>
  <c r="T111" i="13"/>
  <c r="S111" i="13"/>
  <c r="R111" i="13"/>
  <c r="Q111" i="13"/>
  <c r="P111" i="13"/>
  <c r="O111" i="13"/>
  <c r="N111" i="13"/>
  <c r="M111" i="13"/>
  <c r="L111" i="13"/>
  <c r="K111" i="13"/>
  <c r="J111" i="13"/>
  <c r="I111" i="13"/>
  <c r="H111" i="13"/>
  <c r="G111" i="13"/>
  <c r="F111" i="13"/>
  <c r="E111" i="13"/>
  <c r="D111" i="13"/>
  <c r="C111" i="13"/>
  <c r="B111" i="13"/>
  <c r="N109" i="13"/>
  <c r="C109" i="13"/>
  <c r="B109" i="13"/>
  <c r="N108" i="13"/>
  <c r="C108" i="13"/>
  <c r="B108" i="13"/>
  <c r="N107" i="13"/>
  <c r="C107" i="13"/>
  <c r="B107" i="13" s="1"/>
  <c r="N106" i="13"/>
  <c r="C106" i="13"/>
  <c r="N105" i="13"/>
  <c r="C105" i="13"/>
  <c r="B105" i="13" s="1"/>
  <c r="X104" i="13"/>
  <c r="W104" i="13"/>
  <c r="V104" i="13"/>
  <c r="U104" i="13"/>
  <c r="T104" i="13"/>
  <c r="S104" i="13"/>
  <c r="R104" i="13"/>
  <c r="Q104" i="13"/>
  <c r="P104" i="13"/>
  <c r="O104" i="13"/>
  <c r="N104" i="13"/>
  <c r="M104" i="13"/>
  <c r="L104" i="13"/>
  <c r="K104" i="13"/>
  <c r="J104" i="13"/>
  <c r="I104" i="13"/>
  <c r="H104" i="13"/>
  <c r="G104" i="13"/>
  <c r="F104" i="13"/>
  <c r="E104" i="13"/>
  <c r="D104" i="13"/>
  <c r="N102" i="13"/>
  <c r="B102" i="13" s="1"/>
  <c r="N101" i="13"/>
  <c r="B101" i="13"/>
  <c r="X100" i="13"/>
  <c r="W100" i="13"/>
  <c r="V100" i="13"/>
  <c r="U100" i="13"/>
  <c r="T100" i="13"/>
  <c r="S100" i="13"/>
  <c r="R100" i="13"/>
  <c r="Q100" i="13"/>
  <c r="P100" i="13"/>
  <c r="O100" i="13"/>
  <c r="N100" i="13"/>
  <c r="M100" i="13"/>
  <c r="L100" i="13"/>
  <c r="K100" i="13"/>
  <c r="J100" i="13"/>
  <c r="I100" i="13"/>
  <c r="H100" i="13"/>
  <c r="G100" i="13"/>
  <c r="F100" i="13"/>
  <c r="E100" i="13"/>
  <c r="D100" i="13"/>
  <c r="C100" i="13"/>
  <c r="B100" i="13" s="1"/>
  <c r="N98" i="13"/>
  <c r="C98" i="13"/>
  <c r="N97" i="13"/>
  <c r="C97" i="13"/>
  <c r="B97" i="13"/>
  <c r="N96" i="13"/>
  <c r="C96" i="13"/>
  <c r="B96" i="13" s="1"/>
  <c r="N95" i="13"/>
  <c r="N90" i="13" s="1"/>
  <c r="C95" i="13"/>
  <c r="N94" i="13"/>
  <c r="C94" i="13"/>
  <c r="B94" i="13" s="1"/>
  <c r="N93" i="13"/>
  <c r="C93" i="13"/>
  <c r="B93" i="13"/>
  <c r="N92" i="13"/>
  <c r="C92" i="13"/>
  <c r="B92" i="13" s="1"/>
  <c r="N91" i="13"/>
  <c r="C91" i="13"/>
  <c r="B91" i="13" s="1"/>
  <c r="X90" i="13"/>
  <c r="W90" i="13"/>
  <c r="W12" i="13" s="1"/>
  <c r="V90" i="13"/>
  <c r="U90" i="13"/>
  <c r="T90" i="13"/>
  <c r="S90" i="13"/>
  <c r="R90" i="13"/>
  <c r="Q90" i="13"/>
  <c r="P90" i="13"/>
  <c r="O90" i="13"/>
  <c r="O12" i="13" s="1"/>
  <c r="M90" i="13"/>
  <c r="L90" i="13"/>
  <c r="K90" i="13"/>
  <c r="J90" i="13"/>
  <c r="I90" i="13"/>
  <c r="H90" i="13"/>
  <c r="G90" i="13"/>
  <c r="G12" i="13" s="1"/>
  <c r="F90" i="13"/>
  <c r="E90" i="13"/>
  <c r="D90" i="13"/>
  <c r="N88" i="13"/>
  <c r="C88" i="13"/>
  <c r="B88" i="13"/>
  <c r="N87" i="13"/>
  <c r="C87" i="13"/>
  <c r="B87" i="13"/>
  <c r="N86" i="13"/>
  <c r="C86" i="13"/>
  <c r="B86" i="13"/>
  <c r="N85" i="13"/>
  <c r="C85" i="13"/>
  <c r="N84" i="13"/>
  <c r="C84" i="13"/>
  <c r="B84" i="13" s="1"/>
  <c r="N83" i="13"/>
  <c r="C83" i="13"/>
  <c r="B83" i="13" s="1"/>
  <c r="X82" i="13"/>
  <c r="W82" i="13"/>
  <c r="V82" i="13"/>
  <c r="U82" i="13"/>
  <c r="T82" i="13"/>
  <c r="S82" i="13"/>
  <c r="R82" i="13"/>
  <c r="Q82" i="13"/>
  <c r="P82" i="13"/>
  <c r="O82" i="13"/>
  <c r="N82" i="13"/>
  <c r="M82" i="13"/>
  <c r="L82" i="13"/>
  <c r="K82" i="13"/>
  <c r="J82" i="13"/>
  <c r="I82" i="13"/>
  <c r="H82" i="13"/>
  <c r="G82" i="13"/>
  <c r="F82" i="13"/>
  <c r="E82" i="13"/>
  <c r="D82" i="13"/>
  <c r="N80" i="13"/>
  <c r="C80" i="13"/>
  <c r="N79" i="13"/>
  <c r="C79" i="13"/>
  <c r="B79" i="13" s="1"/>
  <c r="N78" i="13"/>
  <c r="C78" i="13"/>
  <c r="B78" i="13" s="1"/>
  <c r="N77" i="13"/>
  <c r="C77" i="13"/>
  <c r="N76" i="13"/>
  <c r="C76" i="13"/>
  <c r="B76" i="13" s="1"/>
  <c r="N75" i="13"/>
  <c r="C75" i="13"/>
  <c r="B75" i="13"/>
  <c r="X74" i="13"/>
  <c r="W74" i="13"/>
  <c r="V74" i="13"/>
  <c r="U74" i="13"/>
  <c r="T74" i="13"/>
  <c r="S74" i="13"/>
  <c r="R74" i="13"/>
  <c r="Q74" i="13"/>
  <c r="Q12" i="13" s="1"/>
  <c r="P74" i="13"/>
  <c r="O74" i="13"/>
  <c r="M74" i="13"/>
  <c r="L74" i="13"/>
  <c r="K74" i="13"/>
  <c r="J74" i="13"/>
  <c r="I74" i="13"/>
  <c r="I12" i="13" s="1"/>
  <c r="H74" i="13"/>
  <c r="G74" i="13"/>
  <c r="F74" i="13"/>
  <c r="E74" i="13"/>
  <c r="D74" i="13"/>
  <c r="N72" i="13"/>
  <c r="N66" i="13" s="1"/>
  <c r="C72" i="13"/>
  <c r="N71" i="13"/>
  <c r="C71" i="13"/>
  <c r="B71" i="13" s="1"/>
  <c r="N70" i="13"/>
  <c r="C70" i="13"/>
  <c r="B70" i="13"/>
  <c r="N69" i="13"/>
  <c r="C69" i="13"/>
  <c r="B69" i="13"/>
  <c r="N68" i="13"/>
  <c r="C68" i="13"/>
  <c r="B68" i="13"/>
  <c r="N67" i="13"/>
  <c r="C67" i="13"/>
  <c r="X66" i="13"/>
  <c r="W66" i="13"/>
  <c r="V66" i="13"/>
  <c r="U66" i="13"/>
  <c r="T66" i="13"/>
  <c r="S66" i="13"/>
  <c r="R66" i="13"/>
  <c r="Q66" i="13"/>
  <c r="P66" i="13"/>
  <c r="O66" i="13"/>
  <c r="M66" i="13"/>
  <c r="L66" i="13"/>
  <c r="K66" i="13"/>
  <c r="J66" i="13"/>
  <c r="I66" i="13"/>
  <c r="H66" i="13"/>
  <c r="G66" i="13"/>
  <c r="F66" i="13"/>
  <c r="E66" i="13"/>
  <c r="D66" i="13"/>
  <c r="N64" i="13"/>
  <c r="B64" i="13" s="1"/>
  <c r="C64" i="13"/>
  <c r="N63" i="13"/>
  <c r="C63" i="13"/>
  <c r="B63" i="13" s="1"/>
  <c r="N62" i="13"/>
  <c r="C62" i="13"/>
  <c r="N61" i="13"/>
  <c r="C61" i="13"/>
  <c r="B61" i="13" s="1"/>
  <c r="N60" i="13"/>
  <c r="C60" i="13"/>
  <c r="B60" i="13" s="1"/>
  <c r="N59" i="13"/>
  <c r="C59" i="13"/>
  <c r="B59" i="13" s="1"/>
  <c r="N58" i="13"/>
  <c r="C58" i="13"/>
  <c r="B58" i="13" s="1"/>
  <c r="X57" i="13"/>
  <c r="W57" i="13"/>
  <c r="V57" i="13"/>
  <c r="U57" i="13"/>
  <c r="T57" i="13"/>
  <c r="S57" i="13"/>
  <c r="R57" i="13"/>
  <c r="Q57" i="13"/>
  <c r="P57" i="13"/>
  <c r="O57" i="13"/>
  <c r="N57" i="13"/>
  <c r="M57" i="13"/>
  <c r="L57" i="13"/>
  <c r="K57" i="13"/>
  <c r="J57" i="13"/>
  <c r="I57" i="13"/>
  <c r="H57" i="13"/>
  <c r="G57" i="13"/>
  <c r="F57" i="13"/>
  <c r="E57" i="13"/>
  <c r="D57" i="13"/>
  <c r="N55" i="13"/>
  <c r="C55" i="13"/>
  <c r="B55" i="13" s="1"/>
  <c r="N54" i="13"/>
  <c r="N48" i="13" s="1"/>
  <c r="C54" i="13"/>
  <c r="B54" i="13" s="1"/>
  <c r="N53" i="13"/>
  <c r="B53" i="13" s="1"/>
  <c r="C53" i="13"/>
  <c r="N52" i="13"/>
  <c r="C52" i="13"/>
  <c r="B52" i="13"/>
  <c r="N51" i="13"/>
  <c r="C51" i="13"/>
  <c r="B51" i="13"/>
  <c r="N50" i="13"/>
  <c r="B50" i="13" s="1"/>
  <c r="C50" i="13"/>
  <c r="N49" i="13"/>
  <c r="C49" i="13"/>
  <c r="X48" i="13"/>
  <c r="W48" i="13"/>
  <c r="V48" i="13"/>
  <c r="U48" i="13"/>
  <c r="T48" i="13"/>
  <c r="S48" i="13"/>
  <c r="R48" i="13"/>
  <c r="Q48" i="13"/>
  <c r="P48" i="13"/>
  <c r="O48" i="13"/>
  <c r="M48" i="13"/>
  <c r="L48" i="13"/>
  <c r="K48" i="13"/>
  <c r="J48" i="13"/>
  <c r="I48" i="13"/>
  <c r="H48" i="13"/>
  <c r="G48" i="13"/>
  <c r="F48" i="13"/>
  <c r="E48" i="13"/>
  <c r="D48" i="13"/>
  <c r="N46" i="13"/>
  <c r="C46" i="13"/>
  <c r="B46" i="13"/>
  <c r="N45" i="13"/>
  <c r="C45" i="13"/>
  <c r="B45" i="13" s="1"/>
  <c r="N44" i="13"/>
  <c r="C44" i="13"/>
  <c r="N43" i="13"/>
  <c r="C43" i="13"/>
  <c r="B43" i="13" s="1"/>
  <c r="N42" i="13"/>
  <c r="C42" i="13"/>
  <c r="B42" i="13" s="1"/>
  <c r="X41" i="13"/>
  <c r="X12" i="13" s="1"/>
  <c r="W41" i="13"/>
  <c r="V41" i="13"/>
  <c r="U41" i="13"/>
  <c r="T41" i="13"/>
  <c r="S41" i="13"/>
  <c r="R41" i="13"/>
  <c r="Q41" i="13"/>
  <c r="P41" i="13"/>
  <c r="P12" i="13" s="1"/>
  <c r="O41" i="13"/>
  <c r="N41" i="13"/>
  <c r="M41" i="13"/>
  <c r="L41" i="13"/>
  <c r="K41" i="13"/>
  <c r="J41" i="13"/>
  <c r="I41" i="13"/>
  <c r="H41" i="13"/>
  <c r="H12" i="13" s="1"/>
  <c r="G41" i="13"/>
  <c r="F41" i="13"/>
  <c r="E41" i="13"/>
  <c r="D41" i="13"/>
  <c r="N39" i="13"/>
  <c r="C39" i="13"/>
  <c r="N38" i="13"/>
  <c r="C38" i="13"/>
  <c r="B38" i="13" s="1"/>
  <c r="N37" i="13"/>
  <c r="C37" i="13"/>
  <c r="B37" i="13" s="1"/>
  <c r="N36" i="13"/>
  <c r="C36" i="13"/>
  <c r="B36" i="13" s="1"/>
  <c r="N35" i="13"/>
  <c r="C35" i="13"/>
  <c r="B35" i="13" s="1"/>
  <c r="X34" i="13"/>
  <c r="W34" i="13"/>
  <c r="V34" i="13"/>
  <c r="U34" i="13"/>
  <c r="T34" i="13"/>
  <c r="S34" i="13"/>
  <c r="R34" i="13"/>
  <c r="Q34" i="13"/>
  <c r="P34" i="13"/>
  <c r="O34" i="13"/>
  <c r="N34" i="13"/>
  <c r="M34" i="13"/>
  <c r="L34" i="13"/>
  <c r="K34" i="13"/>
  <c r="J34" i="13"/>
  <c r="I34" i="13"/>
  <c r="H34" i="13"/>
  <c r="G34" i="13"/>
  <c r="F34" i="13"/>
  <c r="E34" i="13"/>
  <c r="D34" i="13"/>
  <c r="N32" i="13"/>
  <c r="C32" i="13"/>
  <c r="B32" i="13" s="1"/>
  <c r="N31" i="13"/>
  <c r="N25" i="13" s="1"/>
  <c r="C31" i="13"/>
  <c r="N30" i="13"/>
  <c r="C30" i="13"/>
  <c r="B30" i="13"/>
  <c r="N29" i="13"/>
  <c r="C29" i="13"/>
  <c r="B29" i="13"/>
  <c r="N28" i="13"/>
  <c r="C28" i="13"/>
  <c r="B28" i="13" s="1"/>
  <c r="N27" i="13"/>
  <c r="C27" i="13"/>
  <c r="B27" i="13"/>
  <c r="N26" i="13"/>
  <c r="C26" i="13"/>
  <c r="X25" i="13"/>
  <c r="W25" i="13"/>
  <c r="V25" i="13"/>
  <c r="U25" i="13"/>
  <c r="T25" i="13"/>
  <c r="S25" i="13"/>
  <c r="R25" i="13"/>
  <c r="R12" i="13" s="1"/>
  <c r="Q25" i="13"/>
  <c r="P25" i="13"/>
  <c r="O25" i="13"/>
  <c r="M25" i="13"/>
  <c r="L25" i="13"/>
  <c r="K25" i="13"/>
  <c r="J25" i="13"/>
  <c r="I25" i="13"/>
  <c r="H25" i="13"/>
  <c r="G25" i="13"/>
  <c r="F25" i="13"/>
  <c r="E25" i="13"/>
  <c r="D25" i="13"/>
  <c r="N23" i="13"/>
  <c r="C23" i="13"/>
  <c r="B23" i="13" s="1"/>
  <c r="X22" i="13"/>
  <c r="W22" i="13"/>
  <c r="V22" i="13"/>
  <c r="U22" i="13"/>
  <c r="T22" i="13"/>
  <c r="T12" i="13" s="1"/>
  <c r="S22" i="13"/>
  <c r="R22" i="13"/>
  <c r="Q22" i="13"/>
  <c r="P22" i="13"/>
  <c r="O22" i="13"/>
  <c r="N22" i="13"/>
  <c r="M22" i="13"/>
  <c r="L22" i="13"/>
  <c r="K22" i="13"/>
  <c r="J22" i="13"/>
  <c r="I22" i="13"/>
  <c r="H22" i="13"/>
  <c r="G22" i="13"/>
  <c r="F22" i="13"/>
  <c r="E22" i="13"/>
  <c r="D22" i="13"/>
  <c r="D12" i="13" s="1"/>
  <c r="C22" i="13"/>
  <c r="B22" i="13"/>
  <c r="N20" i="13"/>
  <c r="C20" i="13"/>
  <c r="B20" i="13" s="1"/>
  <c r="N19" i="13"/>
  <c r="C19" i="13"/>
  <c r="B19" i="13"/>
  <c r="N18" i="13"/>
  <c r="C18" i="13"/>
  <c r="B18" i="13" s="1"/>
  <c r="N17" i="13"/>
  <c r="C17" i="13"/>
  <c r="B17" i="13"/>
  <c r="N16" i="13"/>
  <c r="C16" i="13"/>
  <c r="N15" i="13"/>
  <c r="C15" i="13"/>
  <c r="B15" i="13" s="1"/>
  <c r="X14" i="13"/>
  <c r="W14" i="13"/>
  <c r="V14" i="13"/>
  <c r="U14" i="13"/>
  <c r="U12" i="13" s="1"/>
  <c r="T14" i="13"/>
  <c r="S14" i="13"/>
  <c r="R14" i="13"/>
  <c r="Q14" i="13"/>
  <c r="P14" i="13"/>
  <c r="O14" i="13"/>
  <c r="N14" i="13"/>
  <c r="M14" i="13"/>
  <c r="M12" i="13" s="1"/>
  <c r="L14" i="13"/>
  <c r="K14" i="13"/>
  <c r="J14" i="13"/>
  <c r="I14" i="13"/>
  <c r="H14" i="13"/>
  <c r="G14" i="13"/>
  <c r="F14" i="13"/>
  <c r="E14" i="13"/>
  <c r="E12" i="13" s="1"/>
  <c r="D14" i="13"/>
  <c r="S12" i="13"/>
  <c r="L12" i="13"/>
  <c r="K12" i="13"/>
  <c r="B118" i="22"/>
  <c r="B117" i="22"/>
  <c r="B116" i="22"/>
  <c r="E115" i="22"/>
  <c r="D115" i="22"/>
  <c r="C115" i="22"/>
  <c r="B115" i="22"/>
  <c r="B113" i="22"/>
  <c r="B112" i="22"/>
  <c r="B111" i="22"/>
  <c r="E110" i="22"/>
  <c r="D110" i="22"/>
  <c r="C110" i="22"/>
  <c r="B110" i="22"/>
  <c r="B108" i="22"/>
  <c r="B107" i="22"/>
  <c r="B106" i="22"/>
  <c r="B103" i="22" s="1"/>
  <c r="B105" i="22"/>
  <c r="B104" i="22"/>
  <c r="E103" i="22"/>
  <c r="D103" i="22"/>
  <c r="C103" i="22"/>
  <c r="B101" i="22"/>
  <c r="B100" i="22"/>
  <c r="B99" i="22" s="1"/>
  <c r="E99" i="22"/>
  <c r="D99" i="22"/>
  <c r="C99" i="22"/>
  <c r="B97" i="22"/>
  <c r="B89" i="22" s="1"/>
  <c r="B96" i="22"/>
  <c r="B95" i="22"/>
  <c r="B94" i="22"/>
  <c r="B93" i="22"/>
  <c r="B92" i="22"/>
  <c r="B91" i="22"/>
  <c r="B90" i="22"/>
  <c r="E89" i="22"/>
  <c r="D89" i="22"/>
  <c r="C89" i="22"/>
  <c r="B87" i="22"/>
  <c r="B86" i="22"/>
  <c r="B85" i="22"/>
  <c r="B84" i="22"/>
  <c r="B83" i="22"/>
  <c r="B81" i="22" s="1"/>
  <c r="B82" i="22"/>
  <c r="E81" i="22"/>
  <c r="D81" i="22"/>
  <c r="C81" i="22"/>
  <c r="B79" i="22"/>
  <c r="B78" i="22"/>
  <c r="B77" i="22"/>
  <c r="B73" i="22" s="1"/>
  <c r="B76" i="22"/>
  <c r="B75" i="22"/>
  <c r="B74" i="22"/>
  <c r="E73" i="22"/>
  <c r="D73" i="22"/>
  <c r="C73" i="22"/>
  <c r="B71" i="22"/>
  <c r="B65" i="22" s="1"/>
  <c r="B70" i="22"/>
  <c r="B69" i="22"/>
  <c r="B68" i="22"/>
  <c r="B67" i="22"/>
  <c r="B66" i="22"/>
  <c r="E65" i="22"/>
  <c r="D65" i="22"/>
  <c r="C65" i="22"/>
  <c r="B63" i="22"/>
  <c r="B62" i="22"/>
  <c r="B61" i="22"/>
  <c r="B60" i="22"/>
  <c r="B59" i="22"/>
  <c r="B58" i="22"/>
  <c r="B57" i="22"/>
  <c r="B56" i="22" s="1"/>
  <c r="E56" i="22"/>
  <c r="D56" i="22"/>
  <c r="C56" i="22"/>
  <c r="B54" i="22"/>
  <c r="B53" i="22"/>
  <c r="B52" i="22"/>
  <c r="B51" i="22"/>
  <c r="B50" i="22"/>
  <c r="B49" i="22"/>
  <c r="B48" i="22"/>
  <c r="B47" i="22" s="1"/>
  <c r="E47" i="22"/>
  <c r="D47" i="22"/>
  <c r="C47" i="22"/>
  <c r="B45" i="22"/>
  <c r="B44" i="22"/>
  <c r="B43" i="22"/>
  <c r="B42" i="22"/>
  <c r="B41" i="22"/>
  <c r="E40" i="22"/>
  <c r="D40" i="22"/>
  <c r="C40" i="22"/>
  <c r="B40" i="22"/>
  <c r="B38" i="22"/>
  <c r="B37" i="22"/>
  <c r="B36" i="22"/>
  <c r="B35" i="22"/>
  <c r="B34" i="22"/>
  <c r="B33" i="22" s="1"/>
  <c r="E33" i="22"/>
  <c r="D33" i="22"/>
  <c r="C33" i="22"/>
  <c r="B31" i="22"/>
  <c r="B30" i="22"/>
  <c r="B29" i="22"/>
  <c r="B28" i="22"/>
  <c r="B27" i="22"/>
  <c r="B26" i="22"/>
  <c r="B25" i="22"/>
  <c r="B24" i="22" s="1"/>
  <c r="E24" i="22"/>
  <c r="D24" i="22"/>
  <c r="C24" i="22"/>
  <c r="B22" i="22"/>
  <c r="E21" i="22"/>
  <c r="D21" i="22"/>
  <c r="C21" i="22"/>
  <c r="B21" i="22"/>
  <c r="B19" i="22"/>
  <c r="B18" i="22"/>
  <c r="B17" i="22"/>
  <c r="B16" i="22"/>
  <c r="B15" i="22"/>
  <c r="B14" i="22"/>
  <c r="E13" i="22"/>
  <c r="E11" i="22" s="1"/>
  <c r="D13" i="22"/>
  <c r="C13" i="22"/>
  <c r="B13" i="22"/>
  <c r="D11" i="22"/>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H11" i="19"/>
  <c r="G11" i="19"/>
  <c r="F11" i="19"/>
  <c r="E11" i="19"/>
  <c r="D11" i="19"/>
  <c r="C11" i="19"/>
  <c r="B11" i="19"/>
  <c r="D118" i="12"/>
  <c r="D117" i="12"/>
  <c r="D116" i="12"/>
  <c r="M115" i="12"/>
  <c r="L115" i="12"/>
  <c r="K115" i="12"/>
  <c r="J115" i="12"/>
  <c r="I115" i="12"/>
  <c r="H115" i="12"/>
  <c r="G115" i="12"/>
  <c r="F115" i="12"/>
  <c r="E115" i="12"/>
  <c r="D115" i="12"/>
  <c r="C115" i="12"/>
  <c r="B115" i="12"/>
  <c r="D113" i="12"/>
  <c r="D110" i="12" s="1"/>
  <c r="D112" i="12"/>
  <c r="D111" i="12"/>
  <c r="M110" i="12"/>
  <c r="L110" i="12"/>
  <c r="K110" i="12"/>
  <c r="J110" i="12"/>
  <c r="I110" i="12"/>
  <c r="H110" i="12"/>
  <c r="G110" i="12"/>
  <c r="F110" i="12"/>
  <c r="E110" i="12"/>
  <c r="C110" i="12"/>
  <c r="B110" i="12"/>
  <c r="D108" i="12"/>
  <c r="D107" i="12"/>
  <c r="D103" i="12" s="1"/>
  <c r="D106" i="12"/>
  <c r="D105" i="12"/>
  <c r="D104" i="12"/>
  <c r="M103" i="12"/>
  <c r="L103" i="12"/>
  <c r="K103" i="12"/>
  <c r="J103" i="12"/>
  <c r="I103" i="12"/>
  <c r="H103" i="12"/>
  <c r="G103" i="12"/>
  <c r="F103" i="12"/>
  <c r="E103" i="12"/>
  <c r="C103" i="12"/>
  <c r="B103" i="12"/>
  <c r="D101" i="12"/>
  <c r="D99" i="12" s="1"/>
  <c r="D100" i="12"/>
  <c r="M99" i="12"/>
  <c r="L99" i="12"/>
  <c r="K99" i="12"/>
  <c r="J99" i="12"/>
  <c r="I99" i="12"/>
  <c r="H99" i="12"/>
  <c r="G99" i="12"/>
  <c r="F99" i="12"/>
  <c r="E99" i="12"/>
  <c r="C99" i="12"/>
  <c r="B99" i="12"/>
  <c r="D97" i="12"/>
  <c r="D96" i="12"/>
  <c r="D95" i="12"/>
  <c r="D89" i="12" s="1"/>
  <c r="D94" i="12"/>
  <c r="D93" i="12"/>
  <c r="D92" i="12"/>
  <c r="D91" i="12"/>
  <c r="D90" i="12"/>
  <c r="M89" i="12"/>
  <c r="L89" i="12"/>
  <c r="K89" i="12"/>
  <c r="J89" i="12"/>
  <c r="I89" i="12"/>
  <c r="H89" i="12"/>
  <c r="G89" i="12"/>
  <c r="F89" i="12"/>
  <c r="E89" i="12"/>
  <c r="C89" i="12"/>
  <c r="B89" i="12"/>
  <c r="D87" i="12"/>
  <c r="D86" i="12"/>
  <c r="D85" i="12"/>
  <c r="D84" i="12"/>
  <c r="D83" i="12"/>
  <c r="D82" i="12"/>
  <c r="M81" i="12"/>
  <c r="M11" i="12" s="1"/>
  <c r="L81" i="12"/>
  <c r="K81" i="12"/>
  <c r="J81" i="12"/>
  <c r="I81" i="12"/>
  <c r="H81" i="12"/>
  <c r="G81" i="12"/>
  <c r="F81" i="12"/>
  <c r="E81" i="12"/>
  <c r="E11" i="12" s="1"/>
  <c r="D81" i="12"/>
  <c r="C81" i="12"/>
  <c r="B81" i="12"/>
  <c r="D79" i="12"/>
  <c r="D78" i="12"/>
  <c r="D77" i="12"/>
  <c r="D76" i="12"/>
  <c r="D75" i="12"/>
  <c r="D73" i="12" s="1"/>
  <c r="D74" i="12"/>
  <c r="M73" i="12"/>
  <c r="L73" i="12"/>
  <c r="K73" i="12"/>
  <c r="J73" i="12"/>
  <c r="I73" i="12"/>
  <c r="H73" i="12"/>
  <c r="G73" i="12"/>
  <c r="F73" i="12"/>
  <c r="E73" i="12"/>
  <c r="C73" i="12"/>
  <c r="B73" i="12"/>
  <c r="D71" i="12"/>
  <c r="D70" i="12"/>
  <c r="D69" i="12"/>
  <c r="D65" i="12" s="1"/>
  <c r="D68" i="12"/>
  <c r="D67" i="12"/>
  <c r="D66" i="12"/>
  <c r="M65" i="12"/>
  <c r="L65" i="12"/>
  <c r="K65" i="12"/>
  <c r="J65" i="12"/>
  <c r="I65" i="12"/>
  <c r="H65" i="12"/>
  <c r="G65" i="12"/>
  <c r="F65" i="12"/>
  <c r="E65" i="12"/>
  <c r="C65" i="12"/>
  <c r="B65" i="12"/>
  <c r="D63" i="12"/>
  <c r="D62" i="12"/>
  <c r="D61" i="12"/>
  <c r="D60" i="12"/>
  <c r="D59" i="12"/>
  <c r="D58" i="12"/>
  <c r="D57" i="12"/>
  <c r="M56" i="12"/>
  <c r="L56" i="12"/>
  <c r="K56" i="12"/>
  <c r="J56" i="12"/>
  <c r="I56" i="12"/>
  <c r="H56" i="12"/>
  <c r="G56" i="12"/>
  <c r="F56" i="12"/>
  <c r="E56" i="12"/>
  <c r="D56" i="12"/>
  <c r="C56" i="12"/>
  <c r="B56" i="12"/>
  <c r="D54" i="12"/>
  <c r="D53" i="12"/>
  <c r="D52" i="12"/>
  <c r="D51" i="12"/>
  <c r="D50" i="12"/>
  <c r="D49" i="12"/>
  <c r="D47" i="12" s="1"/>
  <c r="D48" i="12"/>
  <c r="M47" i="12"/>
  <c r="L47" i="12"/>
  <c r="K47" i="12"/>
  <c r="J47" i="12"/>
  <c r="I47" i="12"/>
  <c r="H47" i="12"/>
  <c r="G47" i="12"/>
  <c r="G11" i="12" s="1"/>
  <c r="F47" i="12"/>
  <c r="E47" i="12"/>
  <c r="C47" i="12"/>
  <c r="B47" i="12"/>
  <c r="D45" i="12"/>
  <c r="D44" i="12"/>
  <c r="D43" i="12"/>
  <c r="D40" i="12" s="1"/>
  <c r="D42" i="12"/>
  <c r="D41" i="12"/>
  <c r="M40" i="12"/>
  <c r="L40" i="12"/>
  <c r="K40" i="12"/>
  <c r="J40" i="12"/>
  <c r="I40" i="12"/>
  <c r="H40" i="12"/>
  <c r="H11" i="12" s="1"/>
  <c r="G40" i="12"/>
  <c r="F40" i="12"/>
  <c r="E40" i="12"/>
  <c r="C40" i="12"/>
  <c r="B40" i="12"/>
  <c r="D38" i="12"/>
  <c r="D37" i="12"/>
  <c r="D33" i="12" s="1"/>
  <c r="D36" i="12"/>
  <c r="D35" i="12"/>
  <c r="D34" i="12"/>
  <c r="M33" i="12"/>
  <c r="L33" i="12"/>
  <c r="K33" i="12"/>
  <c r="J33" i="12"/>
  <c r="I33" i="12"/>
  <c r="H33" i="12"/>
  <c r="G33" i="12"/>
  <c r="F33" i="12"/>
  <c r="E33" i="12"/>
  <c r="C33" i="12"/>
  <c r="B33" i="12"/>
  <c r="D31" i="12"/>
  <c r="D30" i="12"/>
  <c r="D29" i="12"/>
  <c r="D28" i="12"/>
  <c r="D27" i="12"/>
  <c r="D26" i="12"/>
  <c r="D25" i="12"/>
  <c r="M24" i="12"/>
  <c r="L24" i="12"/>
  <c r="K24" i="12"/>
  <c r="J24" i="12"/>
  <c r="I24" i="12"/>
  <c r="H24" i="12"/>
  <c r="G24" i="12"/>
  <c r="F24" i="12"/>
  <c r="E24" i="12"/>
  <c r="D24" i="12"/>
  <c r="C24" i="12"/>
  <c r="B24" i="12"/>
  <c r="D22" i="12"/>
  <c r="M21" i="12"/>
  <c r="L21" i="12"/>
  <c r="K21" i="12"/>
  <c r="J21" i="12"/>
  <c r="I21" i="12"/>
  <c r="H21" i="12"/>
  <c r="G21" i="12"/>
  <c r="F21" i="12"/>
  <c r="E21" i="12"/>
  <c r="D21" i="12"/>
  <c r="C21" i="12"/>
  <c r="B21" i="12"/>
  <c r="D19" i="12"/>
  <c r="D13" i="12" s="1"/>
  <c r="D18" i="12"/>
  <c r="D17" i="12"/>
  <c r="D16" i="12"/>
  <c r="D15" i="12"/>
  <c r="D14" i="12"/>
  <c r="M13" i="12"/>
  <c r="L13" i="12"/>
  <c r="K13" i="12"/>
  <c r="K11" i="12" s="1"/>
  <c r="J13" i="12"/>
  <c r="I13" i="12"/>
  <c r="H13" i="12"/>
  <c r="G13" i="12"/>
  <c r="F13" i="12"/>
  <c r="E13" i="12"/>
  <c r="C13" i="12"/>
  <c r="C11" i="12" s="1"/>
  <c r="B13" i="12"/>
  <c r="J11" i="12"/>
  <c r="F11" i="12"/>
  <c r="B11" i="12"/>
  <c r="DV118" i="4"/>
  <c r="DU118" i="4"/>
  <c r="DT118" i="4"/>
  <c r="DS118" i="4"/>
  <c r="DR118" i="4"/>
  <c r="DQ118" i="4"/>
  <c r="DP118" i="4"/>
  <c r="DO118" i="4"/>
  <c r="DN118" i="4"/>
  <c r="DM118" i="4"/>
  <c r="DL118" i="4"/>
  <c r="DK118" i="4"/>
  <c r="DJ118" i="4"/>
  <c r="DI118" i="4"/>
  <c r="DH118" i="4"/>
  <c r="DG118" i="4"/>
  <c r="DF118" i="4"/>
  <c r="DE118" i="4"/>
  <c r="DD118" i="4"/>
  <c r="DC118" i="4"/>
  <c r="DB118" i="4"/>
  <c r="DA118" i="4"/>
  <c r="CZ118" i="4" s="1"/>
  <c r="CX118" i="4"/>
  <c r="BZ118" i="4"/>
  <c r="CW118" i="4" s="1"/>
  <c r="BA118" i="4"/>
  <c r="BX118" i="4" s="1"/>
  <c r="AY118" i="4"/>
  <c r="AB118" i="4"/>
  <c r="B118" i="4"/>
  <c r="Y118" i="4" s="1"/>
  <c r="DV117" i="4"/>
  <c r="DU117" i="4"/>
  <c r="DT117" i="4"/>
  <c r="DS117" i="4"/>
  <c r="DR117" i="4"/>
  <c r="DQ117" i="4"/>
  <c r="DP117" i="4"/>
  <c r="DO117" i="4"/>
  <c r="DN117" i="4"/>
  <c r="DM117" i="4"/>
  <c r="DL117" i="4"/>
  <c r="DK117" i="4"/>
  <c r="DJ117" i="4"/>
  <c r="DJ115" i="4" s="1"/>
  <c r="DI117" i="4"/>
  <c r="DH117" i="4"/>
  <c r="DG117" i="4"/>
  <c r="DF117" i="4"/>
  <c r="DE117" i="4"/>
  <c r="DD117" i="4"/>
  <c r="DC117" i="4"/>
  <c r="DB117" i="4"/>
  <c r="DB115" i="4" s="1"/>
  <c r="DA117" i="4"/>
  <c r="CX117" i="4"/>
  <c r="BZ117" i="4"/>
  <c r="CW117" i="4" s="1"/>
  <c r="BA117" i="4"/>
  <c r="BX117" i="4" s="1"/>
  <c r="AY117" i="4"/>
  <c r="AB117" i="4"/>
  <c r="B117" i="4"/>
  <c r="DV116" i="4"/>
  <c r="DU116" i="4"/>
  <c r="DU115" i="4" s="1"/>
  <c r="DT116" i="4"/>
  <c r="DS116" i="4"/>
  <c r="DR116" i="4"/>
  <c r="DQ116" i="4"/>
  <c r="DQ115" i="4" s="1"/>
  <c r="DP116" i="4"/>
  <c r="DP115" i="4" s="1"/>
  <c r="DO116" i="4"/>
  <c r="DO115" i="4" s="1"/>
  <c r="DN116" i="4"/>
  <c r="DM116" i="4"/>
  <c r="DM115" i="4" s="1"/>
  <c r="DL116" i="4"/>
  <c r="DK116" i="4"/>
  <c r="DJ116" i="4"/>
  <c r="DI116" i="4"/>
  <c r="DI115" i="4" s="1"/>
  <c r="DH116" i="4"/>
  <c r="DH115" i="4" s="1"/>
  <c r="DG116" i="4"/>
  <c r="DG115" i="4" s="1"/>
  <c r="DF116" i="4"/>
  <c r="DE116" i="4"/>
  <c r="DE115" i="4" s="1"/>
  <c r="DD116" i="4"/>
  <c r="DC116" i="4"/>
  <c r="DB116" i="4"/>
  <c r="DA116" i="4"/>
  <c r="DA115" i="4" s="1"/>
  <c r="CX116" i="4"/>
  <c r="BZ116" i="4"/>
  <c r="CW116" i="4" s="1"/>
  <c r="BA116" i="4"/>
  <c r="BX116" i="4" s="1"/>
  <c r="AB116" i="4"/>
  <c r="AY116" i="4" s="1"/>
  <c r="B116" i="4"/>
  <c r="Y116" i="4" s="1"/>
  <c r="DV115" i="4"/>
  <c r="DS115" i="4"/>
  <c r="DR115" i="4"/>
  <c r="DN115" i="4"/>
  <c r="DK115" i="4"/>
  <c r="DF115" i="4"/>
  <c r="DC115" i="4"/>
  <c r="CR115" i="4"/>
  <c r="CQ115" i="4"/>
  <c r="CP115" i="4"/>
  <c r="CO115" i="4"/>
  <c r="CN115" i="4"/>
  <c r="CM115" i="4"/>
  <c r="CL115" i="4"/>
  <c r="CK115" i="4"/>
  <c r="CJ115" i="4"/>
  <c r="CI115" i="4"/>
  <c r="CH115" i="4"/>
  <c r="CG115" i="4"/>
  <c r="CF115" i="4"/>
  <c r="CE115" i="4"/>
  <c r="CD115" i="4"/>
  <c r="CC115" i="4"/>
  <c r="CB115" i="4"/>
  <c r="CA115" i="4"/>
  <c r="BW115" i="4"/>
  <c r="BV115" i="4"/>
  <c r="BU115" i="4"/>
  <c r="BT115" i="4"/>
  <c r="BS115" i="4"/>
  <c r="BR115" i="4"/>
  <c r="BQ115" i="4"/>
  <c r="BP115" i="4"/>
  <c r="BO115" i="4"/>
  <c r="BN115" i="4"/>
  <c r="BM115" i="4"/>
  <c r="BL115" i="4"/>
  <c r="BK115" i="4"/>
  <c r="BJ115" i="4"/>
  <c r="BI115" i="4"/>
  <c r="BH115" i="4"/>
  <c r="BG115" i="4"/>
  <c r="BF115" i="4"/>
  <c r="BE115" i="4"/>
  <c r="BD115" i="4"/>
  <c r="BC115" i="4"/>
  <c r="BB115" i="4"/>
  <c r="AX115" i="4"/>
  <c r="AW115" i="4"/>
  <c r="AV115" i="4"/>
  <c r="AU115" i="4"/>
  <c r="AT115" i="4"/>
  <c r="AS115" i="4"/>
  <c r="AR115" i="4"/>
  <c r="AQ115" i="4"/>
  <c r="AP115" i="4"/>
  <c r="AO115" i="4"/>
  <c r="AN115" i="4"/>
  <c r="AM115" i="4"/>
  <c r="AL115" i="4"/>
  <c r="AK115" i="4"/>
  <c r="AJ115" i="4"/>
  <c r="AI115" i="4"/>
  <c r="AH115" i="4"/>
  <c r="AG115" i="4"/>
  <c r="AF115" i="4"/>
  <c r="AE115" i="4"/>
  <c r="AD115" i="4"/>
  <c r="AC115" i="4"/>
  <c r="AB115" i="4"/>
  <c r="X115" i="4"/>
  <c r="W115" i="4"/>
  <c r="V115" i="4"/>
  <c r="U115" i="4"/>
  <c r="T115" i="4"/>
  <c r="S115" i="4"/>
  <c r="R115" i="4"/>
  <c r="Q115" i="4"/>
  <c r="P115" i="4"/>
  <c r="O115" i="4"/>
  <c r="N115" i="4"/>
  <c r="M115" i="4"/>
  <c r="L115" i="4"/>
  <c r="K115" i="4"/>
  <c r="J115" i="4"/>
  <c r="I115" i="4"/>
  <c r="H115" i="4"/>
  <c r="G115" i="4"/>
  <c r="F115" i="4"/>
  <c r="E115" i="4"/>
  <c r="D115" i="4"/>
  <c r="C115" i="4"/>
  <c r="CX114" i="4"/>
  <c r="CW114" i="4"/>
  <c r="BX114" i="4"/>
  <c r="DV113" i="4"/>
  <c r="DU113" i="4"/>
  <c r="DT113" i="4"/>
  <c r="DS113" i="4"/>
  <c r="DR113" i="4"/>
  <c r="DQ113" i="4"/>
  <c r="DP113" i="4"/>
  <c r="DP110" i="4" s="1"/>
  <c r="DO113" i="4"/>
  <c r="DN113" i="4"/>
  <c r="DM113" i="4"/>
  <c r="DL113" i="4"/>
  <c r="DK113" i="4"/>
  <c r="DJ113" i="4"/>
  <c r="DI113" i="4"/>
  <c r="DH113" i="4"/>
  <c r="DG113" i="4"/>
  <c r="DF113" i="4"/>
  <c r="DE113" i="4"/>
  <c r="DD113" i="4"/>
  <c r="DC113" i="4"/>
  <c r="DB113" i="4"/>
  <c r="DA113" i="4"/>
  <c r="CX113" i="4"/>
  <c r="BZ113" i="4"/>
  <c r="CW113" i="4" s="1"/>
  <c r="BA113" i="4"/>
  <c r="BX113" i="4" s="1"/>
  <c r="AB113" i="4"/>
  <c r="AY113" i="4" s="1"/>
  <c r="B113" i="4"/>
  <c r="Y113" i="4" s="1"/>
  <c r="DV112" i="4"/>
  <c r="DU112" i="4"/>
  <c r="DU110" i="4" s="1"/>
  <c r="DT112" i="4"/>
  <c r="DS112" i="4"/>
  <c r="DR112" i="4"/>
  <c r="DQ112" i="4"/>
  <c r="DP112" i="4"/>
  <c r="DO112" i="4"/>
  <c r="DN112" i="4"/>
  <c r="DM112" i="4"/>
  <c r="DM110" i="4" s="1"/>
  <c r="DL112" i="4"/>
  <c r="DK112" i="4"/>
  <c r="DJ112" i="4"/>
  <c r="DI112" i="4"/>
  <c r="DH112" i="4"/>
  <c r="DG112" i="4"/>
  <c r="DF112" i="4"/>
  <c r="DE112" i="4"/>
  <c r="DE110" i="4" s="1"/>
  <c r="DD112" i="4"/>
  <c r="DC112" i="4"/>
  <c r="DB112" i="4"/>
  <c r="DA112" i="4"/>
  <c r="CX112" i="4"/>
  <c r="BZ112" i="4"/>
  <c r="BA112" i="4"/>
  <c r="BX112" i="4" s="1"/>
  <c r="AY112" i="4"/>
  <c r="AB112" i="4"/>
  <c r="Y112" i="4"/>
  <c r="B112" i="4"/>
  <c r="DV111" i="4"/>
  <c r="DV110" i="4" s="1"/>
  <c r="DU111" i="4"/>
  <c r="DT111" i="4"/>
  <c r="DT110" i="4" s="1"/>
  <c r="DS111" i="4"/>
  <c r="DS110" i="4" s="1"/>
  <c r="DR111" i="4"/>
  <c r="DR110" i="4" s="1"/>
  <c r="DQ111" i="4"/>
  <c r="DQ110" i="4" s="1"/>
  <c r="DP111" i="4"/>
  <c r="DO111" i="4"/>
  <c r="DN111" i="4"/>
  <c r="DN110" i="4" s="1"/>
  <c r="DM111" i="4"/>
  <c r="DL111" i="4"/>
  <c r="DK111" i="4"/>
  <c r="DK110" i="4" s="1"/>
  <c r="DJ111" i="4"/>
  <c r="DJ110" i="4" s="1"/>
  <c r="DI111" i="4"/>
  <c r="DI110" i="4" s="1"/>
  <c r="DH111" i="4"/>
  <c r="DG111" i="4"/>
  <c r="DF111" i="4"/>
  <c r="DF110" i="4" s="1"/>
  <c r="DE111" i="4"/>
  <c r="DD111" i="4"/>
  <c r="DD110" i="4" s="1"/>
  <c r="DC111" i="4"/>
  <c r="DC110" i="4" s="1"/>
  <c r="DB111" i="4"/>
  <c r="DB110" i="4" s="1"/>
  <c r="DA111" i="4"/>
  <c r="DA110" i="4" s="1"/>
  <c r="CX111" i="4"/>
  <c r="BZ111" i="4"/>
  <c r="CW111" i="4" s="1"/>
  <c r="BA111" i="4"/>
  <c r="BX111" i="4" s="1"/>
  <c r="AB111" i="4"/>
  <c r="AB110" i="4" s="1"/>
  <c r="B111" i="4"/>
  <c r="Y111" i="4" s="1"/>
  <c r="DL110" i="4"/>
  <c r="DH110" i="4"/>
  <c r="CQ110" i="4"/>
  <c r="CP110" i="4"/>
  <c r="CO110" i="4"/>
  <c r="CN110" i="4"/>
  <c r="CM110" i="4"/>
  <c r="CL110" i="4"/>
  <c r="CK110" i="4"/>
  <c r="CJ110" i="4"/>
  <c r="CI110" i="4"/>
  <c r="CH110" i="4"/>
  <c r="CG110" i="4"/>
  <c r="CF110" i="4"/>
  <c r="CE110" i="4"/>
  <c r="CD110" i="4"/>
  <c r="CC110" i="4"/>
  <c r="CB110" i="4"/>
  <c r="CA110" i="4"/>
  <c r="BW110" i="4"/>
  <c r="BV110" i="4"/>
  <c r="BU110" i="4"/>
  <c r="BT110" i="4"/>
  <c r="BS110" i="4"/>
  <c r="BR110" i="4"/>
  <c r="BQ110" i="4"/>
  <c r="BP110" i="4"/>
  <c r="BO110" i="4"/>
  <c r="BN110" i="4"/>
  <c r="BM110" i="4"/>
  <c r="BL110" i="4"/>
  <c r="BK110" i="4"/>
  <c r="BJ110" i="4"/>
  <c r="BI110" i="4"/>
  <c r="BH110" i="4"/>
  <c r="BG110" i="4"/>
  <c r="BF110" i="4"/>
  <c r="BE110" i="4"/>
  <c r="BD110" i="4"/>
  <c r="BC110" i="4"/>
  <c r="BB110" i="4"/>
  <c r="AX110" i="4"/>
  <c r="AW110" i="4"/>
  <c r="AV110" i="4"/>
  <c r="AU110" i="4"/>
  <c r="AT110" i="4"/>
  <c r="AS110" i="4"/>
  <c r="AR110" i="4"/>
  <c r="AQ110" i="4"/>
  <c r="AP110" i="4"/>
  <c r="AO110" i="4"/>
  <c r="AN110" i="4"/>
  <c r="AM110" i="4"/>
  <c r="AL110" i="4"/>
  <c r="AK110" i="4"/>
  <c r="AJ110" i="4"/>
  <c r="AI110" i="4"/>
  <c r="AH110" i="4"/>
  <c r="AG110" i="4"/>
  <c r="AF110" i="4"/>
  <c r="AE110" i="4"/>
  <c r="AD110" i="4"/>
  <c r="AC110" i="4"/>
  <c r="X110" i="4"/>
  <c r="W110" i="4"/>
  <c r="V110" i="4"/>
  <c r="U110" i="4"/>
  <c r="T110" i="4"/>
  <c r="S110" i="4"/>
  <c r="R110" i="4"/>
  <c r="Q110" i="4"/>
  <c r="P110" i="4"/>
  <c r="O110" i="4"/>
  <c r="N110" i="4"/>
  <c r="M110" i="4"/>
  <c r="L110" i="4"/>
  <c r="K110" i="4"/>
  <c r="J110" i="4"/>
  <c r="I110" i="4"/>
  <c r="H110" i="4"/>
  <c r="G110" i="4"/>
  <c r="F110" i="4"/>
  <c r="E110" i="4"/>
  <c r="D110" i="4"/>
  <c r="C110" i="4"/>
  <c r="CX109" i="4"/>
  <c r="CW109" i="4"/>
  <c r="BX109" i="4"/>
  <c r="DV108" i="4"/>
  <c r="DU108" i="4"/>
  <c r="DT108" i="4"/>
  <c r="DS108" i="4"/>
  <c r="DR108" i="4"/>
  <c r="DQ108" i="4"/>
  <c r="DP108" i="4"/>
  <c r="DO108" i="4"/>
  <c r="DN108" i="4"/>
  <c r="DM108" i="4"/>
  <c r="DL108" i="4"/>
  <c r="DK108" i="4"/>
  <c r="DJ108" i="4"/>
  <c r="DI108" i="4"/>
  <c r="DH108" i="4"/>
  <c r="DG108" i="4"/>
  <c r="DF108" i="4"/>
  <c r="DE108" i="4"/>
  <c r="DD108" i="4"/>
  <c r="DC108" i="4"/>
  <c r="DC103" i="4" s="1"/>
  <c r="DB108" i="4"/>
  <c r="DA108" i="4"/>
  <c r="CX108" i="4"/>
  <c r="BZ108" i="4"/>
  <c r="CW108" i="4" s="1"/>
  <c r="BA108" i="4"/>
  <c r="BX108" i="4" s="1"/>
  <c r="AY108" i="4"/>
  <c r="AB108" i="4"/>
  <c r="Y108" i="4"/>
  <c r="B108" i="4"/>
  <c r="DV107" i="4"/>
  <c r="DU107" i="4"/>
  <c r="DT107" i="4"/>
  <c r="DS107" i="4"/>
  <c r="DR107" i="4"/>
  <c r="DQ107" i="4"/>
  <c r="DP107" i="4"/>
  <c r="DO107" i="4"/>
  <c r="DN107" i="4"/>
  <c r="DM107" i="4"/>
  <c r="DL107" i="4"/>
  <c r="DK107" i="4"/>
  <c r="DJ107" i="4"/>
  <c r="DI107" i="4"/>
  <c r="DH107" i="4"/>
  <c r="DH103" i="4" s="1"/>
  <c r="DG107" i="4"/>
  <c r="DF107" i="4"/>
  <c r="DE107" i="4"/>
  <c r="DD107" i="4"/>
  <c r="DC107" i="4"/>
  <c r="DB107" i="4"/>
  <c r="DA107" i="4"/>
  <c r="CX107" i="4"/>
  <c r="BZ107" i="4"/>
  <c r="CW107" i="4" s="1"/>
  <c r="BA107" i="4"/>
  <c r="BX107" i="4" s="1"/>
  <c r="AB107" i="4"/>
  <c r="AY107" i="4" s="1"/>
  <c r="B107" i="4"/>
  <c r="Y107" i="4" s="1"/>
  <c r="DV106" i="4"/>
  <c r="DU106" i="4"/>
  <c r="DT106" i="4"/>
  <c r="DS106" i="4"/>
  <c r="DR106" i="4"/>
  <c r="DQ106" i="4"/>
  <c r="DP106" i="4"/>
  <c r="DO106" i="4"/>
  <c r="DN106" i="4"/>
  <c r="DM106" i="4"/>
  <c r="DL106" i="4"/>
  <c r="DK106" i="4"/>
  <c r="DJ106" i="4"/>
  <c r="DI106" i="4"/>
  <c r="DH106" i="4"/>
  <c r="DG106" i="4"/>
  <c r="DF106" i="4"/>
  <c r="DE106" i="4"/>
  <c r="DD106" i="4"/>
  <c r="DC106" i="4"/>
  <c r="DB106" i="4"/>
  <c r="DA106" i="4"/>
  <c r="CX106" i="4"/>
  <c r="BZ106" i="4"/>
  <c r="CW106" i="4" s="1"/>
  <c r="BA106" i="4"/>
  <c r="BX106" i="4" s="1"/>
  <c r="AY106" i="4"/>
  <c r="AB106" i="4"/>
  <c r="B106" i="4"/>
  <c r="Y106" i="4" s="1"/>
  <c r="DV105" i="4"/>
  <c r="DU105" i="4"/>
  <c r="DT105" i="4"/>
  <c r="DS105" i="4"/>
  <c r="DR105" i="4"/>
  <c r="DQ105" i="4"/>
  <c r="DP105" i="4"/>
  <c r="DO105" i="4"/>
  <c r="DN105" i="4"/>
  <c r="DM105" i="4"/>
  <c r="DL105" i="4"/>
  <c r="DK105" i="4"/>
  <c r="DJ105" i="4"/>
  <c r="DI105" i="4"/>
  <c r="DH105" i="4"/>
  <c r="DG105" i="4"/>
  <c r="DF105" i="4"/>
  <c r="DE105" i="4"/>
  <c r="DD105" i="4"/>
  <c r="DC105" i="4"/>
  <c r="DB105" i="4"/>
  <c r="DA105" i="4"/>
  <c r="CX105" i="4"/>
  <c r="BZ105" i="4"/>
  <c r="CW105" i="4" s="1"/>
  <c r="BA105" i="4"/>
  <c r="BX105" i="4" s="1"/>
  <c r="AB105" i="4"/>
  <c r="AY105" i="4" s="1"/>
  <c r="B105" i="4"/>
  <c r="DV104" i="4"/>
  <c r="DV103" i="4" s="1"/>
  <c r="DU104" i="4"/>
  <c r="DT104" i="4"/>
  <c r="DS104" i="4"/>
  <c r="DR104" i="4"/>
  <c r="DQ104" i="4"/>
  <c r="DQ103" i="4" s="1"/>
  <c r="DP104" i="4"/>
  <c r="DO104" i="4"/>
  <c r="DN104" i="4"/>
  <c r="DN103" i="4" s="1"/>
  <c r="DM104" i="4"/>
  <c r="DL104" i="4"/>
  <c r="DL103" i="4" s="1"/>
  <c r="DK104" i="4"/>
  <c r="DJ104" i="4"/>
  <c r="DI104" i="4"/>
  <c r="DI103" i="4" s="1"/>
  <c r="DH104" i="4"/>
  <c r="DG104" i="4"/>
  <c r="DF104" i="4"/>
  <c r="DF103" i="4" s="1"/>
  <c r="DE104" i="4"/>
  <c r="DD104" i="4"/>
  <c r="DD103" i="4" s="1"/>
  <c r="DC104" i="4"/>
  <c r="DB104" i="4"/>
  <c r="DA104" i="4"/>
  <c r="DA103" i="4" s="1"/>
  <c r="CX104" i="4"/>
  <c r="BZ104" i="4"/>
  <c r="CW104" i="4" s="1"/>
  <c r="BA104" i="4"/>
  <c r="AB104" i="4"/>
  <c r="AY104" i="4" s="1"/>
  <c r="B104" i="4"/>
  <c r="Y104" i="4" s="1"/>
  <c r="DT103" i="4"/>
  <c r="DP103" i="4"/>
  <c r="CR103" i="4"/>
  <c r="CQ103" i="4"/>
  <c r="CP103" i="4"/>
  <c r="CO103" i="4"/>
  <c r="CN103" i="4"/>
  <c r="CM103" i="4"/>
  <c r="CL103" i="4"/>
  <c r="CK103" i="4"/>
  <c r="CJ103" i="4"/>
  <c r="CI103" i="4"/>
  <c r="CH103" i="4"/>
  <c r="CG103" i="4"/>
  <c r="CF103" i="4"/>
  <c r="CE103" i="4"/>
  <c r="CD103" i="4"/>
  <c r="CC103" i="4"/>
  <c r="CB103" i="4"/>
  <c r="CA103" i="4"/>
  <c r="BW103" i="4"/>
  <c r="BV103" i="4"/>
  <c r="BU103" i="4"/>
  <c r="BT103" i="4"/>
  <c r="BS103" i="4"/>
  <c r="BR103" i="4"/>
  <c r="BQ103" i="4"/>
  <c r="BP103" i="4"/>
  <c r="BO103" i="4"/>
  <c r="BN103" i="4"/>
  <c r="BM103" i="4"/>
  <c r="BL103" i="4"/>
  <c r="BK103" i="4"/>
  <c r="BJ103" i="4"/>
  <c r="BI103" i="4"/>
  <c r="BH103" i="4"/>
  <c r="BG103" i="4"/>
  <c r="BF103" i="4"/>
  <c r="BE103" i="4"/>
  <c r="BD103" i="4"/>
  <c r="BC103" i="4"/>
  <c r="BB103" i="4"/>
  <c r="AX103" i="4"/>
  <c r="AW103" i="4"/>
  <c r="AV103" i="4"/>
  <c r="AU103" i="4"/>
  <c r="AT103" i="4"/>
  <c r="AS103" i="4"/>
  <c r="AR103" i="4"/>
  <c r="AQ103" i="4"/>
  <c r="AP103" i="4"/>
  <c r="AO103" i="4"/>
  <c r="AN103" i="4"/>
  <c r="AM103" i="4"/>
  <c r="AL103" i="4"/>
  <c r="AK103" i="4"/>
  <c r="AJ103" i="4"/>
  <c r="AI103" i="4"/>
  <c r="AH103" i="4"/>
  <c r="AG103" i="4"/>
  <c r="AF103" i="4"/>
  <c r="AE103" i="4"/>
  <c r="AD103" i="4"/>
  <c r="AC103" i="4"/>
  <c r="X103" i="4"/>
  <c r="W103" i="4"/>
  <c r="V103" i="4"/>
  <c r="U103" i="4"/>
  <c r="T103" i="4"/>
  <c r="S103" i="4"/>
  <c r="R103" i="4"/>
  <c r="Q103" i="4"/>
  <c r="P103" i="4"/>
  <c r="O103" i="4"/>
  <c r="N103" i="4"/>
  <c r="M103" i="4"/>
  <c r="L103" i="4"/>
  <c r="K103" i="4"/>
  <c r="J103" i="4"/>
  <c r="I103" i="4"/>
  <c r="H103" i="4"/>
  <c r="G103" i="4"/>
  <c r="F103" i="4"/>
  <c r="E103" i="4"/>
  <c r="D103" i="4"/>
  <c r="C103" i="4"/>
  <c r="CX102" i="4"/>
  <c r="CW102" i="4"/>
  <c r="BX102" i="4"/>
  <c r="DV101" i="4"/>
  <c r="DU101" i="4"/>
  <c r="DT101" i="4"/>
  <c r="DS101" i="4"/>
  <c r="DR101" i="4"/>
  <c r="DQ101" i="4"/>
  <c r="DP101" i="4"/>
  <c r="DO101" i="4"/>
  <c r="DN101" i="4"/>
  <c r="DN99" i="4" s="1"/>
  <c r="DM101" i="4"/>
  <c r="DL101" i="4"/>
  <c r="DK101" i="4"/>
  <c r="DJ101" i="4"/>
  <c r="DI101" i="4"/>
  <c r="DH101" i="4"/>
  <c r="DG101" i="4"/>
  <c r="DF101" i="4"/>
  <c r="DE101" i="4"/>
  <c r="DD101" i="4"/>
  <c r="DC101" i="4"/>
  <c r="DB101" i="4"/>
  <c r="DA101" i="4"/>
  <c r="CX101" i="4"/>
  <c r="BZ101" i="4"/>
  <c r="CW101" i="4" s="1"/>
  <c r="BA101" i="4"/>
  <c r="AY101" i="4"/>
  <c r="AB101" i="4"/>
  <c r="Y101" i="4"/>
  <c r="B101" i="4"/>
  <c r="B99" i="4" s="1"/>
  <c r="DV100" i="4"/>
  <c r="DU100" i="4"/>
  <c r="DU99" i="4" s="1"/>
  <c r="DT100" i="4"/>
  <c r="DT99" i="4" s="1"/>
  <c r="DS100" i="4"/>
  <c r="DS99" i="4" s="1"/>
  <c r="DR100" i="4"/>
  <c r="DQ100" i="4"/>
  <c r="DP100" i="4"/>
  <c r="DO100" i="4"/>
  <c r="DO99" i="4" s="1"/>
  <c r="DN100" i="4"/>
  <c r="DM100" i="4"/>
  <c r="DM99" i="4" s="1"/>
  <c r="DL100" i="4"/>
  <c r="DL99" i="4" s="1"/>
  <c r="DK100" i="4"/>
  <c r="DK99" i="4" s="1"/>
  <c r="DJ100" i="4"/>
  <c r="DJ99" i="4" s="1"/>
  <c r="DI100" i="4"/>
  <c r="DH100" i="4"/>
  <c r="DG100" i="4"/>
  <c r="DF100" i="4"/>
  <c r="DE100" i="4"/>
  <c r="DE99" i="4" s="1"/>
  <c r="DD100" i="4"/>
  <c r="DD99" i="4" s="1"/>
  <c r="DC100" i="4"/>
  <c r="DC99" i="4" s="1"/>
  <c r="DB100" i="4"/>
  <c r="DA100" i="4"/>
  <c r="CX100" i="4"/>
  <c r="BZ100" i="4"/>
  <c r="CW100" i="4" s="1"/>
  <c r="BA100" i="4"/>
  <c r="BX100" i="4" s="1"/>
  <c r="AY100" i="4"/>
  <c r="AB100" i="4"/>
  <c r="Y100" i="4"/>
  <c r="B100" i="4"/>
  <c r="DR99" i="4"/>
  <c r="DG99" i="4"/>
  <c r="DB99" i="4"/>
  <c r="CR99" i="4"/>
  <c r="CQ99" i="4"/>
  <c r="CP99" i="4"/>
  <c r="CO99" i="4"/>
  <c r="CN99" i="4"/>
  <c r="CM99" i="4"/>
  <c r="CL99" i="4"/>
  <c r="CK99" i="4"/>
  <c r="CJ99" i="4"/>
  <c r="CI99" i="4"/>
  <c r="CH99" i="4"/>
  <c r="CG99" i="4"/>
  <c r="CF99" i="4"/>
  <c r="CE99" i="4"/>
  <c r="CD99" i="4"/>
  <c r="CC99" i="4"/>
  <c r="CB99" i="4"/>
  <c r="CA99" i="4"/>
  <c r="BW99" i="4"/>
  <c r="BV99" i="4"/>
  <c r="BU99" i="4"/>
  <c r="BT99" i="4"/>
  <c r="BS99" i="4"/>
  <c r="BR99" i="4"/>
  <c r="BQ99" i="4"/>
  <c r="BP99" i="4"/>
  <c r="BO99" i="4"/>
  <c r="BN99" i="4"/>
  <c r="BM99" i="4"/>
  <c r="BL99" i="4"/>
  <c r="BK99" i="4"/>
  <c r="BJ99" i="4"/>
  <c r="BI99" i="4"/>
  <c r="BH99" i="4"/>
  <c r="BG99" i="4"/>
  <c r="BF99" i="4"/>
  <c r="BE99" i="4"/>
  <c r="BD99" i="4"/>
  <c r="BC99" i="4"/>
  <c r="BB99" i="4"/>
  <c r="AX99" i="4"/>
  <c r="AW99" i="4"/>
  <c r="AV99" i="4"/>
  <c r="AU99" i="4"/>
  <c r="AT99" i="4"/>
  <c r="AS99" i="4"/>
  <c r="AR99" i="4"/>
  <c r="AQ99" i="4"/>
  <c r="AP99" i="4"/>
  <c r="AO99" i="4"/>
  <c r="AN99" i="4"/>
  <c r="AM99" i="4"/>
  <c r="AL99" i="4"/>
  <c r="AK99" i="4"/>
  <c r="AJ99" i="4"/>
  <c r="AI99" i="4"/>
  <c r="AH99" i="4"/>
  <c r="AG99" i="4"/>
  <c r="AF99" i="4"/>
  <c r="AE99" i="4"/>
  <c r="AD99" i="4"/>
  <c r="AC99" i="4"/>
  <c r="AB99" i="4"/>
  <c r="X99" i="4"/>
  <c r="W99" i="4"/>
  <c r="V99" i="4"/>
  <c r="U99" i="4"/>
  <c r="T99" i="4"/>
  <c r="S99" i="4"/>
  <c r="R99" i="4"/>
  <c r="Q99" i="4"/>
  <c r="P99" i="4"/>
  <c r="O99" i="4"/>
  <c r="N99" i="4"/>
  <c r="M99" i="4"/>
  <c r="L99" i="4"/>
  <c r="K99" i="4"/>
  <c r="J99" i="4"/>
  <c r="I99" i="4"/>
  <c r="H99" i="4"/>
  <c r="G99" i="4"/>
  <c r="F99" i="4"/>
  <c r="E99" i="4"/>
  <c r="D99" i="4"/>
  <c r="C99" i="4"/>
  <c r="CX98" i="4"/>
  <c r="CW98" i="4"/>
  <c r="BX98" i="4"/>
  <c r="DV97" i="4"/>
  <c r="DU97" i="4"/>
  <c r="DT97" i="4"/>
  <c r="DT89" i="4" s="1"/>
  <c r="DS97" i="4"/>
  <c r="DR97" i="4"/>
  <c r="DQ97" i="4"/>
  <c r="DP97" i="4"/>
  <c r="DO97" i="4"/>
  <c r="DN97" i="4"/>
  <c r="DM97" i="4"/>
  <c r="DL97" i="4"/>
  <c r="DK97" i="4"/>
  <c r="DJ97" i="4"/>
  <c r="DI97" i="4"/>
  <c r="DH97" i="4"/>
  <c r="DG97" i="4"/>
  <c r="DF97" i="4"/>
  <c r="DE97" i="4"/>
  <c r="DD97" i="4"/>
  <c r="DC97" i="4"/>
  <c r="DB97" i="4"/>
  <c r="DA97" i="4"/>
  <c r="CX97" i="4"/>
  <c r="BZ97" i="4"/>
  <c r="CW97" i="4" s="1"/>
  <c r="BA97" i="4"/>
  <c r="BX97" i="4" s="1"/>
  <c r="AB97" i="4"/>
  <c r="AY97" i="4" s="1"/>
  <c r="Y97" i="4"/>
  <c r="B97" i="4"/>
  <c r="DV96" i="4"/>
  <c r="DU96" i="4"/>
  <c r="DT96" i="4"/>
  <c r="DS96" i="4"/>
  <c r="DS89" i="4" s="1"/>
  <c r="DR96" i="4"/>
  <c r="DQ96" i="4"/>
  <c r="DP96" i="4"/>
  <c r="DO96" i="4"/>
  <c r="DN96" i="4"/>
  <c r="DM96" i="4"/>
  <c r="DL96" i="4"/>
  <c r="DK96" i="4"/>
  <c r="DJ96" i="4"/>
  <c r="DI96" i="4"/>
  <c r="DH96" i="4"/>
  <c r="DG96" i="4"/>
  <c r="DF96" i="4"/>
  <c r="DE96" i="4"/>
  <c r="DD96" i="4"/>
  <c r="DC96" i="4"/>
  <c r="DB96" i="4"/>
  <c r="DA96" i="4"/>
  <c r="CX96" i="4"/>
  <c r="CW96" i="4"/>
  <c r="BZ96" i="4"/>
  <c r="BX96" i="4"/>
  <c r="BA96" i="4"/>
  <c r="AY96" i="4"/>
  <c r="AB96" i="4"/>
  <c r="B96" i="4"/>
  <c r="Y96" i="4" s="1"/>
  <c r="DV95" i="4"/>
  <c r="DU95" i="4"/>
  <c r="DT95" i="4"/>
  <c r="DS95" i="4"/>
  <c r="DR95" i="4"/>
  <c r="DQ95" i="4"/>
  <c r="DP95" i="4"/>
  <c r="DO95" i="4"/>
  <c r="DN95" i="4"/>
  <c r="DM95" i="4"/>
  <c r="DL95" i="4"/>
  <c r="DK95" i="4"/>
  <c r="DJ95" i="4"/>
  <c r="DJ89" i="4" s="1"/>
  <c r="DI95" i="4"/>
  <c r="DH95" i="4"/>
  <c r="DG95" i="4"/>
  <c r="DF95" i="4"/>
  <c r="DE95" i="4"/>
  <c r="DD95" i="4"/>
  <c r="DC95" i="4"/>
  <c r="DB95" i="4"/>
  <c r="DB89" i="4" s="1"/>
  <c r="DA95" i="4"/>
  <c r="CX95" i="4"/>
  <c r="CW95" i="4"/>
  <c r="BZ95" i="4"/>
  <c r="BA95" i="4"/>
  <c r="BX95" i="4" s="1"/>
  <c r="AB95" i="4"/>
  <c r="AY95" i="4" s="1"/>
  <c r="B95" i="4"/>
  <c r="Y95" i="4" s="1"/>
  <c r="DV94" i="4"/>
  <c r="DU94" i="4"/>
  <c r="DT94" i="4"/>
  <c r="DS94" i="4"/>
  <c r="DR94" i="4"/>
  <c r="DQ94" i="4"/>
  <c r="DP94" i="4"/>
  <c r="DO94" i="4"/>
  <c r="DN94" i="4"/>
  <c r="DM94" i="4"/>
  <c r="DL94" i="4"/>
  <c r="DK94" i="4"/>
  <c r="DJ94" i="4"/>
  <c r="DI94" i="4"/>
  <c r="DH94" i="4"/>
  <c r="DG94" i="4"/>
  <c r="DF94" i="4"/>
  <c r="DE94" i="4"/>
  <c r="DD94" i="4"/>
  <c r="DC94" i="4"/>
  <c r="DB94" i="4"/>
  <c r="DA94" i="4"/>
  <c r="CZ94" i="4" s="1"/>
  <c r="CX94" i="4"/>
  <c r="BZ94" i="4"/>
  <c r="CW94" i="4" s="1"/>
  <c r="BX94" i="4"/>
  <c r="BA94" i="4"/>
  <c r="AY94" i="4"/>
  <c r="AB94" i="4"/>
  <c r="Y94" i="4"/>
  <c r="B94" i="4"/>
  <c r="DV93" i="4"/>
  <c r="DU93" i="4"/>
  <c r="DT93" i="4"/>
  <c r="DS93" i="4"/>
  <c r="DR93" i="4"/>
  <c r="DQ93" i="4"/>
  <c r="DP93" i="4"/>
  <c r="DO93" i="4"/>
  <c r="DN93" i="4"/>
  <c r="DM93" i="4"/>
  <c r="DL93" i="4"/>
  <c r="DK93" i="4"/>
  <c r="DJ93" i="4"/>
  <c r="DI93" i="4"/>
  <c r="DH93" i="4"/>
  <c r="DG93" i="4"/>
  <c r="DF93" i="4"/>
  <c r="DE93" i="4"/>
  <c r="DD93" i="4"/>
  <c r="DC93" i="4"/>
  <c r="DB93" i="4"/>
  <c r="DA93" i="4"/>
  <c r="CX93" i="4"/>
  <c r="BZ93" i="4"/>
  <c r="CW93" i="4" s="1"/>
  <c r="BX93" i="4"/>
  <c r="BA93" i="4"/>
  <c r="AB93" i="4"/>
  <c r="B93" i="4"/>
  <c r="Y93" i="4" s="1"/>
  <c r="DV92" i="4"/>
  <c r="DU92" i="4"/>
  <c r="DT92" i="4"/>
  <c r="DS92" i="4"/>
  <c r="DR92" i="4"/>
  <c r="DQ92" i="4"/>
  <c r="DP92" i="4"/>
  <c r="DO92" i="4"/>
  <c r="DN92" i="4"/>
  <c r="DM92" i="4"/>
  <c r="DL92" i="4"/>
  <c r="DK92" i="4"/>
  <c r="DJ92" i="4"/>
  <c r="DI92" i="4"/>
  <c r="DH92" i="4"/>
  <c r="DG92" i="4"/>
  <c r="DF92" i="4"/>
  <c r="DE92" i="4"/>
  <c r="DD92" i="4"/>
  <c r="DC92" i="4"/>
  <c r="DB92" i="4"/>
  <c r="DA92" i="4"/>
  <c r="CX92" i="4"/>
  <c r="CW92" i="4"/>
  <c r="BZ92" i="4"/>
  <c r="BA92" i="4"/>
  <c r="BX92" i="4" s="1"/>
  <c r="AY92" i="4"/>
  <c r="AB92" i="4"/>
  <c r="Y92" i="4"/>
  <c r="B92" i="4"/>
  <c r="DV91" i="4"/>
  <c r="DV89" i="4" s="1"/>
  <c r="DU91" i="4"/>
  <c r="DT91" i="4"/>
  <c r="DS91" i="4"/>
  <c r="DR91" i="4"/>
  <c r="DQ91" i="4"/>
  <c r="DP91" i="4"/>
  <c r="DP89" i="4" s="1"/>
  <c r="DO91" i="4"/>
  <c r="DN91" i="4"/>
  <c r="DN89" i="4" s="1"/>
  <c r="DM91" i="4"/>
  <c r="DL91" i="4"/>
  <c r="DK91" i="4"/>
  <c r="DJ91" i="4"/>
  <c r="DI91" i="4"/>
  <c r="DH91" i="4"/>
  <c r="DH89" i="4" s="1"/>
  <c r="DG91" i="4"/>
  <c r="DF91" i="4"/>
  <c r="DF89" i="4" s="1"/>
  <c r="DE91" i="4"/>
  <c r="DD91" i="4"/>
  <c r="DC91" i="4"/>
  <c r="DB91" i="4"/>
  <c r="DA91" i="4"/>
  <c r="CX91" i="4"/>
  <c r="BZ91" i="4"/>
  <c r="BX91" i="4"/>
  <c r="BA91" i="4"/>
  <c r="AY91" i="4"/>
  <c r="AB91" i="4"/>
  <c r="B91" i="4"/>
  <c r="B89" i="4" s="1"/>
  <c r="DV90" i="4"/>
  <c r="DU90" i="4"/>
  <c r="DU89" i="4" s="1"/>
  <c r="DT90" i="4"/>
  <c r="DS90" i="4"/>
  <c r="DR90" i="4"/>
  <c r="DR89" i="4" s="1"/>
  <c r="DQ90" i="4"/>
  <c r="DP90" i="4"/>
  <c r="DO90" i="4"/>
  <c r="DN90" i="4"/>
  <c r="DM90" i="4"/>
  <c r="DM89" i="4" s="1"/>
  <c r="DL90" i="4"/>
  <c r="DK90" i="4"/>
  <c r="DJ90" i="4"/>
  <c r="DI90" i="4"/>
  <c r="DH90" i="4"/>
  <c r="DG90" i="4"/>
  <c r="DG89" i="4" s="1"/>
  <c r="DF90" i="4"/>
  <c r="DE90" i="4"/>
  <c r="DE89" i="4" s="1"/>
  <c r="DD90" i="4"/>
  <c r="DC90" i="4"/>
  <c r="DB90" i="4"/>
  <c r="DA90" i="4"/>
  <c r="CX90" i="4"/>
  <c r="CW90" i="4"/>
  <c r="BZ90" i="4"/>
  <c r="BX90" i="4"/>
  <c r="BA90" i="4"/>
  <c r="BA89" i="4" s="1"/>
  <c r="AB90" i="4"/>
  <c r="AY90" i="4" s="1"/>
  <c r="B90" i="4"/>
  <c r="Y90" i="4" s="1"/>
  <c r="DK89" i="4"/>
  <c r="DC89" i="4"/>
  <c r="CR89" i="4"/>
  <c r="CQ89" i="4"/>
  <c r="CP89" i="4"/>
  <c r="CO89" i="4"/>
  <c r="CN89" i="4"/>
  <c r="CM89" i="4"/>
  <c r="CL89" i="4"/>
  <c r="CK89" i="4"/>
  <c r="CJ89" i="4"/>
  <c r="CI89" i="4"/>
  <c r="CH89" i="4"/>
  <c r="CG89" i="4"/>
  <c r="CF89" i="4"/>
  <c r="CE89" i="4"/>
  <c r="CD89" i="4"/>
  <c r="CC89" i="4"/>
  <c r="CB89" i="4"/>
  <c r="CA89" i="4"/>
  <c r="BW89" i="4"/>
  <c r="BV89" i="4"/>
  <c r="BU89" i="4"/>
  <c r="BT89" i="4"/>
  <c r="BS89" i="4"/>
  <c r="BR89" i="4"/>
  <c r="BQ89" i="4"/>
  <c r="BP89" i="4"/>
  <c r="BO89" i="4"/>
  <c r="BN89" i="4"/>
  <c r="BM89" i="4"/>
  <c r="BL89" i="4"/>
  <c r="BK89" i="4"/>
  <c r="BJ89" i="4"/>
  <c r="BI89" i="4"/>
  <c r="BH89" i="4"/>
  <c r="BG89" i="4"/>
  <c r="BF89" i="4"/>
  <c r="BE89" i="4"/>
  <c r="BD89" i="4"/>
  <c r="BC89" i="4"/>
  <c r="BB89" i="4"/>
  <c r="AX89" i="4"/>
  <c r="AW89" i="4"/>
  <c r="AV89" i="4"/>
  <c r="AU89" i="4"/>
  <c r="AT89" i="4"/>
  <c r="AS89" i="4"/>
  <c r="AR89" i="4"/>
  <c r="AQ89" i="4"/>
  <c r="AP89" i="4"/>
  <c r="AO89" i="4"/>
  <c r="AN89" i="4"/>
  <c r="AM89" i="4"/>
  <c r="AL89" i="4"/>
  <c r="AK89" i="4"/>
  <c r="AJ89" i="4"/>
  <c r="AI89" i="4"/>
  <c r="AH89" i="4"/>
  <c r="AG89" i="4"/>
  <c r="AF89" i="4"/>
  <c r="AE89" i="4"/>
  <c r="AD89" i="4"/>
  <c r="AC89" i="4"/>
  <c r="X89" i="4"/>
  <c r="W89" i="4"/>
  <c r="V89" i="4"/>
  <c r="U89" i="4"/>
  <c r="T89" i="4"/>
  <c r="S89" i="4"/>
  <c r="R89" i="4"/>
  <c r="Q89" i="4"/>
  <c r="P89" i="4"/>
  <c r="O89" i="4"/>
  <c r="N89" i="4"/>
  <c r="M89" i="4"/>
  <c r="L89" i="4"/>
  <c r="K89" i="4"/>
  <c r="J89" i="4"/>
  <c r="I89" i="4"/>
  <c r="H89" i="4"/>
  <c r="G89" i="4"/>
  <c r="F89" i="4"/>
  <c r="E89" i="4"/>
  <c r="D89" i="4"/>
  <c r="C89" i="4"/>
  <c r="CX88" i="4"/>
  <c r="CW88" i="4"/>
  <c r="BX88" i="4"/>
  <c r="DV87" i="4"/>
  <c r="DU87" i="4"/>
  <c r="DT87" i="4"/>
  <c r="DS87" i="4"/>
  <c r="DR87" i="4"/>
  <c r="DQ87" i="4"/>
  <c r="DP87" i="4"/>
  <c r="DO87" i="4"/>
  <c r="DN87" i="4"/>
  <c r="DM87" i="4"/>
  <c r="DL87" i="4"/>
  <c r="DK87" i="4"/>
  <c r="DJ87" i="4"/>
  <c r="DI87" i="4"/>
  <c r="DH87" i="4"/>
  <c r="DG87" i="4"/>
  <c r="DF87" i="4"/>
  <c r="DE87" i="4"/>
  <c r="DD87" i="4"/>
  <c r="DC87" i="4"/>
  <c r="DB87" i="4"/>
  <c r="DA87" i="4"/>
  <c r="CX87" i="4"/>
  <c r="BZ87" i="4"/>
  <c r="CW87" i="4" s="1"/>
  <c r="BX87" i="4"/>
  <c r="BA87" i="4"/>
  <c r="AB87" i="4"/>
  <c r="AY87" i="4" s="1"/>
  <c r="B87" i="4"/>
  <c r="Y87" i="4" s="1"/>
  <c r="DV86" i="4"/>
  <c r="DU86" i="4"/>
  <c r="DT86" i="4"/>
  <c r="DS86" i="4"/>
  <c r="DR86" i="4"/>
  <c r="DQ86" i="4"/>
  <c r="DP86" i="4"/>
  <c r="DO86" i="4"/>
  <c r="DN86" i="4"/>
  <c r="DM86" i="4"/>
  <c r="DL86" i="4"/>
  <c r="DK86" i="4"/>
  <c r="DJ86" i="4"/>
  <c r="DI86" i="4"/>
  <c r="DH86" i="4"/>
  <c r="DG86" i="4"/>
  <c r="DF86" i="4"/>
  <c r="DE86" i="4"/>
  <c r="DD86" i="4"/>
  <c r="DC86" i="4"/>
  <c r="DB86" i="4"/>
  <c r="DA86" i="4"/>
  <c r="CZ86" i="4" s="1"/>
  <c r="CX86" i="4"/>
  <c r="BZ86" i="4"/>
  <c r="CW86" i="4" s="1"/>
  <c r="BX86" i="4"/>
  <c r="BA86" i="4"/>
  <c r="AB86" i="4"/>
  <c r="AY86" i="4" s="1"/>
  <c r="B86" i="4"/>
  <c r="Y86" i="4" s="1"/>
  <c r="DV85" i="4"/>
  <c r="DU85" i="4"/>
  <c r="DT85" i="4"/>
  <c r="DS85" i="4"/>
  <c r="DR85" i="4"/>
  <c r="DQ85" i="4"/>
  <c r="DP85" i="4"/>
  <c r="DO85" i="4"/>
  <c r="DN85" i="4"/>
  <c r="DM85" i="4"/>
  <c r="DM81" i="4" s="1"/>
  <c r="DL85" i="4"/>
  <c r="DK85" i="4"/>
  <c r="DJ85" i="4"/>
  <c r="DI85" i="4"/>
  <c r="DH85" i="4"/>
  <c r="DG85" i="4"/>
  <c r="DF85" i="4"/>
  <c r="DE85" i="4"/>
  <c r="DD85" i="4"/>
  <c r="DC85" i="4"/>
  <c r="DB85" i="4"/>
  <c r="DA85" i="4"/>
  <c r="CX85" i="4"/>
  <c r="BZ85" i="4"/>
  <c r="CW85" i="4" s="1"/>
  <c r="BX85" i="4"/>
  <c r="BA85" i="4"/>
  <c r="AY85" i="4"/>
  <c r="AB85" i="4"/>
  <c r="B85" i="4"/>
  <c r="Y85" i="4" s="1"/>
  <c r="DV84" i="4"/>
  <c r="DU84" i="4"/>
  <c r="DT84" i="4"/>
  <c r="DT81" i="4" s="1"/>
  <c r="DS84" i="4"/>
  <c r="DR84" i="4"/>
  <c r="DQ84" i="4"/>
  <c r="DP84" i="4"/>
  <c r="DO84" i="4"/>
  <c r="DN84" i="4"/>
  <c r="DM84" i="4"/>
  <c r="DL84" i="4"/>
  <c r="DL81" i="4" s="1"/>
  <c r="DK84" i="4"/>
  <c r="DJ84" i="4"/>
  <c r="DI84" i="4"/>
  <c r="DH84" i="4"/>
  <c r="DG84" i="4"/>
  <c r="DF84" i="4"/>
  <c r="DE84" i="4"/>
  <c r="DD84" i="4"/>
  <c r="DD81" i="4" s="1"/>
  <c r="DC84" i="4"/>
  <c r="DB84" i="4"/>
  <c r="DA84" i="4"/>
  <c r="CX84" i="4"/>
  <c r="BZ84" i="4"/>
  <c r="CW84" i="4" s="1"/>
  <c r="BA84" i="4"/>
  <c r="AY84" i="4"/>
  <c r="AB84" i="4"/>
  <c r="Y84" i="4"/>
  <c r="B84" i="4"/>
  <c r="DV83" i="4"/>
  <c r="DU83" i="4"/>
  <c r="DT83" i="4"/>
  <c r="DS83" i="4"/>
  <c r="DS81" i="4" s="1"/>
  <c r="DR83" i="4"/>
  <c r="DR81" i="4" s="1"/>
  <c r="DQ83" i="4"/>
  <c r="DP83" i="4"/>
  <c r="DO83" i="4"/>
  <c r="DN83" i="4"/>
  <c r="DM83" i="4"/>
  <c r="DL83" i="4"/>
  <c r="DK83" i="4"/>
  <c r="DK81" i="4" s="1"/>
  <c r="DJ83" i="4"/>
  <c r="DJ81" i="4" s="1"/>
  <c r="DI83" i="4"/>
  <c r="DH83" i="4"/>
  <c r="DG83" i="4"/>
  <c r="DF83" i="4"/>
  <c r="DE83" i="4"/>
  <c r="DD83" i="4"/>
  <c r="DC83" i="4"/>
  <c r="DC81" i="4" s="1"/>
  <c r="DB83" i="4"/>
  <c r="DA83" i="4"/>
  <c r="CX83" i="4"/>
  <c r="BZ83" i="4"/>
  <c r="CW83" i="4" s="1"/>
  <c r="BX83" i="4"/>
  <c r="BA83" i="4"/>
  <c r="AB83" i="4"/>
  <c r="Y83" i="4"/>
  <c r="B83" i="4"/>
  <c r="DV82" i="4"/>
  <c r="DU82" i="4"/>
  <c r="DT82" i="4"/>
  <c r="DS82" i="4"/>
  <c r="DR82" i="4"/>
  <c r="DQ82" i="4"/>
  <c r="DQ81" i="4" s="1"/>
  <c r="DP82" i="4"/>
  <c r="DO82" i="4"/>
  <c r="DN82" i="4"/>
  <c r="DM82" i="4"/>
  <c r="DL82" i="4"/>
  <c r="DK82" i="4"/>
  <c r="DJ82" i="4"/>
  <c r="DI82" i="4"/>
  <c r="DI81" i="4" s="1"/>
  <c r="DH82" i="4"/>
  <c r="DG82" i="4"/>
  <c r="DF82" i="4"/>
  <c r="DE82" i="4"/>
  <c r="DD82" i="4"/>
  <c r="DC82" i="4"/>
  <c r="DB82" i="4"/>
  <c r="DA82" i="4"/>
  <c r="CX82" i="4"/>
  <c r="BZ82" i="4"/>
  <c r="CW82" i="4" s="1"/>
  <c r="BA82" i="4"/>
  <c r="BX82" i="4" s="1"/>
  <c r="AY82" i="4"/>
  <c r="AB82" i="4"/>
  <c r="B82" i="4"/>
  <c r="DV81" i="4"/>
  <c r="DO81" i="4"/>
  <c r="DN81" i="4"/>
  <c r="DG81" i="4"/>
  <c r="DF81" i="4"/>
  <c r="DB81" i="4"/>
  <c r="CQ81" i="4"/>
  <c r="CP81" i="4"/>
  <c r="CO81" i="4"/>
  <c r="CN81" i="4"/>
  <c r="CM81" i="4"/>
  <c r="CL81" i="4"/>
  <c r="CK81" i="4"/>
  <c r="CJ81" i="4"/>
  <c r="CI81" i="4"/>
  <c r="CH81" i="4"/>
  <c r="CG81" i="4"/>
  <c r="CF81" i="4"/>
  <c r="CE81" i="4"/>
  <c r="CD81" i="4"/>
  <c r="CC81" i="4"/>
  <c r="CB81" i="4"/>
  <c r="CA81" i="4"/>
  <c r="BW81" i="4"/>
  <c r="BV81" i="4"/>
  <c r="BU81" i="4"/>
  <c r="BT81" i="4"/>
  <c r="BS81" i="4"/>
  <c r="BR81" i="4"/>
  <c r="BQ81" i="4"/>
  <c r="BP81" i="4"/>
  <c r="BO81" i="4"/>
  <c r="BN81" i="4"/>
  <c r="BM81" i="4"/>
  <c r="BL81" i="4"/>
  <c r="BK81" i="4"/>
  <c r="BJ81" i="4"/>
  <c r="BI81" i="4"/>
  <c r="BH81" i="4"/>
  <c r="BG81" i="4"/>
  <c r="BF81" i="4"/>
  <c r="BE81" i="4"/>
  <c r="BD81" i="4"/>
  <c r="BC81" i="4"/>
  <c r="BB81" i="4"/>
  <c r="AX81" i="4"/>
  <c r="AW81" i="4"/>
  <c r="AV81" i="4"/>
  <c r="AU81" i="4"/>
  <c r="AT81" i="4"/>
  <c r="AS81" i="4"/>
  <c r="AR81" i="4"/>
  <c r="AQ81" i="4"/>
  <c r="AP81" i="4"/>
  <c r="AO81" i="4"/>
  <c r="AN81" i="4"/>
  <c r="AM81" i="4"/>
  <c r="AL81" i="4"/>
  <c r="AK81" i="4"/>
  <c r="AJ81" i="4"/>
  <c r="AI81" i="4"/>
  <c r="AH81" i="4"/>
  <c r="AG81" i="4"/>
  <c r="AF81" i="4"/>
  <c r="AE81" i="4"/>
  <c r="AD81" i="4"/>
  <c r="AC81" i="4"/>
  <c r="X81" i="4"/>
  <c r="W81" i="4"/>
  <c r="V81" i="4"/>
  <c r="U81" i="4"/>
  <c r="T81" i="4"/>
  <c r="S81" i="4"/>
  <c r="R81" i="4"/>
  <c r="Q81" i="4"/>
  <c r="P81" i="4"/>
  <c r="O81" i="4"/>
  <c r="N81" i="4"/>
  <c r="M81" i="4"/>
  <c r="L81" i="4"/>
  <c r="K81" i="4"/>
  <c r="J81" i="4"/>
  <c r="I81" i="4"/>
  <c r="H81" i="4"/>
  <c r="G81" i="4"/>
  <c r="F81" i="4"/>
  <c r="E81" i="4"/>
  <c r="D81" i="4"/>
  <c r="C81" i="4"/>
  <c r="CX80" i="4"/>
  <c r="CW80" i="4"/>
  <c r="BX80" i="4"/>
  <c r="DV79" i="4"/>
  <c r="DU79" i="4"/>
  <c r="DT79" i="4"/>
  <c r="DS79" i="4"/>
  <c r="DR79" i="4"/>
  <c r="DQ79" i="4"/>
  <c r="DP79" i="4"/>
  <c r="DO79" i="4"/>
  <c r="DN79" i="4"/>
  <c r="DM79" i="4"/>
  <c r="DL79" i="4"/>
  <c r="DK79" i="4"/>
  <c r="DJ79" i="4"/>
  <c r="DI79" i="4"/>
  <c r="DH79" i="4"/>
  <c r="DG79" i="4"/>
  <c r="DF79" i="4"/>
  <c r="DE79" i="4"/>
  <c r="DD79" i="4"/>
  <c r="DC79" i="4"/>
  <c r="DB79" i="4"/>
  <c r="DA79" i="4"/>
  <c r="CZ79" i="4" s="1"/>
  <c r="CX79" i="4"/>
  <c r="BZ79" i="4"/>
  <c r="CW79" i="4" s="1"/>
  <c r="BX79" i="4"/>
  <c r="BA79" i="4"/>
  <c r="AB79" i="4"/>
  <c r="AY79" i="4" s="1"/>
  <c r="Y79" i="4"/>
  <c r="B79" i="4"/>
  <c r="DV78" i="4"/>
  <c r="DU78" i="4"/>
  <c r="DT78" i="4"/>
  <c r="DS78" i="4"/>
  <c r="DR78" i="4"/>
  <c r="DQ78" i="4"/>
  <c r="DP78" i="4"/>
  <c r="DO78" i="4"/>
  <c r="DN78" i="4"/>
  <c r="DM78" i="4"/>
  <c r="DL78" i="4"/>
  <c r="DK78" i="4"/>
  <c r="DJ78" i="4"/>
  <c r="DI78" i="4"/>
  <c r="DH78" i="4"/>
  <c r="DG78" i="4"/>
  <c r="DF78" i="4"/>
  <c r="DE78" i="4"/>
  <c r="DD78" i="4"/>
  <c r="DC78" i="4"/>
  <c r="DB78" i="4"/>
  <c r="DA78" i="4"/>
  <c r="CZ78" i="4"/>
  <c r="CX78" i="4"/>
  <c r="BZ78" i="4"/>
  <c r="CW78" i="4" s="1"/>
  <c r="BX78" i="4"/>
  <c r="BA78" i="4"/>
  <c r="AY78" i="4"/>
  <c r="AB78" i="4"/>
  <c r="B78" i="4"/>
  <c r="Y78" i="4" s="1"/>
  <c r="DV77" i="4"/>
  <c r="DU77" i="4"/>
  <c r="DT77" i="4"/>
  <c r="DS77" i="4"/>
  <c r="DR77" i="4"/>
  <c r="DQ77" i="4"/>
  <c r="DP77" i="4"/>
  <c r="DO77" i="4"/>
  <c r="DN77" i="4"/>
  <c r="DM77" i="4"/>
  <c r="DL77" i="4"/>
  <c r="DK77" i="4"/>
  <c r="DJ77" i="4"/>
  <c r="DI77" i="4"/>
  <c r="DH77" i="4"/>
  <c r="DG77" i="4"/>
  <c r="DF77" i="4"/>
  <c r="DE77" i="4"/>
  <c r="DD77" i="4"/>
  <c r="DC77" i="4"/>
  <c r="DB77" i="4"/>
  <c r="DA77" i="4"/>
  <c r="CX77" i="4"/>
  <c r="BZ77" i="4"/>
  <c r="CW77" i="4" s="1"/>
  <c r="BX77" i="4"/>
  <c r="BA77" i="4"/>
  <c r="AY77" i="4"/>
  <c r="AB77" i="4"/>
  <c r="Y77" i="4"/>
  <c r="B77" i="4"/>
  <c r="DV76" i="4"/>
  <c r="DU76" i="4"/>
  <c r="DT76" i="4"/>
  <c r="DS76" i="4"/>
  <c r="DR76" i="4"/>
  <c r="DQ76" i="4"/>
  <c r="DP76" i="4"/>
  <c r="DO76" i="4"/>
  <c r="DN76" i="4"/>
  <c r="DM76" i="4"/>
  <c r="DL76" i="4"/>
  <c r="DK76" i="4"/>
  <c r="DJ76" i="4"/>
  <c r="DI76" i="4"/>
  <c r="DH76" i="4"/>
  <c r="DG76" i="4"/>
  <c r="DF76" i="4"/>
  <c r="DE76" i="4"/>
  <c r="DD76" i="4"/>
  <c r="DC76" i="4"/>
  <c r="DB76" i="4"/>
  <c r="DA76" i="4"/>
  <c r="CZ76" i="4" s="1"/>
  <c r="CX76" i="4"/>
  <c r="BZ76" i="4"/>
  <c r="CW76" i="4" s="1"/>
  <c r="BX76" i="4"/>
  <c r="BA76" i="4"/>
  <c r="AB76" i="4"/>
  <c r="AY76" i="4" s="1"/>
  <c r="B76" i="4"/>
  <c r="Y76" i="4" s="1"/>
  <c r="DV75" i="4"/>
  <c r="DU75" i="4"/>
  <c r="DT75" i="4"/>
  <c r="DS75" i="4"/>
  <c r="DR75" i="4"/>
  <c r="DQ75" i="4"/>
  <c r="DP75" i="4"/>
  <c r="DO75" i="4"/>
  <c r="DN75" i="4"/>
  <c r="DM75" i="4"/>
  <c r="DL75" i="4"/>
  <c r="DK75" i="4"/>
  <c r="DJ75" i="4"/>
  <c r="DI75" i="4"/>
  <c r="DH75" i="4"/>
  <c r="DG75" i="4"/>
  <c r="DF75" i="4"/>
  <c r="DE75" i="4"/>
  <c r="DD75" i="4"/>
  <c r="DC75" i="4"/>
  <c r="CZ75" i="4" s="1"/>
  <c r="DB75" i="4"/>
  <c r="DA75" i="4"/>
  <c r="CX75" i="4"/>
  <c r="BZ75" i="4"/>
  <c r="CW75" i="4" s="1"/>
  <c r="BA75" i="4"/>
  <c r="BX75" i="4" s="1"/>
  <c r="AY75" i="4"/>
  <c r="AB75" i="4"/>
  <c r="B75" i="4"/>
  <c r="Y75" i="4" s="1"/>
  <c r="DV74" i="4"/>
  <c r="DU74" i="4"/>
  <c r="DU73" i="4" s="1"/>
  <c r="DT74" i="4"/>
  <c r="DT73" i="4" s="1"/>
  <c r="DS74" i="4"/>
  <c r="DS73" i="4" s="1"/>
  <c r="DR74" i="4"/>
  <c r="DQ74" i="4"/>
  <c r="DP74" i="4"/>
  <c r="DP73" i="4" s="1"/>
  <c r="DO74" i="4"/>
  <c r="DO73" i="4" s="1"/>
  <c r="DN74" i="4"/>
  <c r="DM74" i="4"/>
  <c r="DM73" i="4" s="1"/>
  <c r="DL74" i="4"/>
  <c r="DL73" i="4" s="1"/>
  <c r="DK74" i="4"/>
  <c r="DK73" i="4" s="1"/>
  <c r="DJ74" i="4"/>
  <c r="DI74" i="4"/>
  <c r="DH74" i="4"/>
  <c r="DH73" i="4" s="1"/>
  <c r="DG74" i="4"/>
  <c r="DG73" i="4" s="1"/>
  <c r="DF74" i="4"/>
  <c r="DE74" i="4"/>
  <c r="DE73" i="4" s="1"/>
  <c r="DD74" i="4"/>
  <c r="DD73" i="4" s="1"/>
  <c r="DC74" i="4"/>
  <c r="DC73" i="4" s="1"/>
  <c r="DB74" i="4"/>
  <c r="CZ74" i="4" s="1"/>
  <c r="DA74" i="4"/>
  <c r="CX74" i="4"/>
  <c r="BZ74" i="4"/>
  <c r="CW74" i="4" s="1"/>
  <c r="BA74" i="4"/>
  <c r="BX74" i="4" s="1"/>
  <c r="AY74" i="4"/>
  <c r="AB74" i="4"/>
  <c r="AB73" i="4" s="1"/>
  <c r="B74" i="4"/>
  <c r="Y74" i="4" s="1"/>
  <c r="DV73" i="4"/>
  <c r="DR73" i="4"/>
  <c r="DQ73" i="4"/>
  <c r="DN73" i="4"/>
  <c r="DJ73" i="4"/>
  <c r="DI73" i="4"/>
  <c r="DF73" i="4"/>
  <c r="DB73" i="4"/>
  <c r="DA73" i="4"/>
  <c r="CV73" i="4"/>
  <c r="CU73" i="4"/>
  <c r="CT73" i="4"/>
  <c r="CS73" i="4"/>
  <c r="CR73" i="4"/>
  <c r="CQ73" i="4"/>
  <c r="CP73" i="4"/>
  <c r="CO73" i="4"/>
  <c r="CN73" i="4"/>
  <c r="CM73" i="4"/>
  <c r="CL73" i="4"/>
  <c r="CK73" i="4"/>
  <c r="CJ73" i="4"/>
  <c r="CI73" i="4"/>
  <c r="CH73" i="4"/>
  <c r="CG73" i="4"/>
  <c r="CF73" i="4"/>
  <c r="CE73" i="4"/>
  <c r="CD73" i="4"/>
  <c r="CC73" i="4"/>
  <c r="CB73" i="4"/>
  <c r="CA73" i="4"/>
  <c r="BW73" i="4"/>
  <c r="BV73" i="4"/>
  <c r="BU73" i="4"/>
  <c r="BT73" i="4"/>
  <c r="BS73" i="4"/>
  <c r="BR73" i="4"/>
  <c r="BQ73" i="4"/>
  <c r="BP73" i="4"/>
  <c r="BO73" i="4"/>
  <c r="BN73" i="4"/>
  <c r="BM73" i="4"/>
  <c r="BL73" i="4"/>
  <c r="BK73" i="4"/>
  <c r="BJ73" i="4"/>
  <c r="BI73" i="4"/>
  <c r="BH73" i="4"/>
  <c r="BG73" i="4"/>
  <c r="BF73" i="4"/>
  <c r="BE73" i="4"/>
  <c r="BD73" i="4"/>
  <c r="BC73" i="4"/>
  <c r="BB73" i="4"/>
  <c r="AX73" i="4"/>
  <c r="AW73" i="4"/>
  <c r="AV73" i="4"/>
  <c r="AU73" i="4"/>
  <c r="AT73" i="4"/>
  <c r="AS73" i="4"/>
  <c r="AR73" i="4"/>
  <c r="AQ73" i="4"/>
  <c r="AP73" i="4"/>
  <c r="AO73" i="4"/>
  <c r="AN73" i="4"/>
  <c r="AM73" i="4"/>
  <c r="AL73" i="4"/>
  <c r="AK73" i="4"/>
  <c r="AJ73" i="4"/>
  <c r="AI73" i="4"/>
  <c r="AH73" i="4"/>
  <c r="AG73" i="4"/>
  <c r="AF73" i="4"/>
  <c r="AE73" i="4"/>
  <c r="AD73" i="4"/>
  <c r="AC73" i="4"/>
  <c r="X73" i="4"/>
  <c r="W73" i="4"/>
  <c r="V73" i="4"/>
  <c r="U73" i="4"/>
  <c r="T73" i="4"/>
  <c r="S73" i="4"/>
  <c r="R73" i="4"/>
  <c r="Q73" i="4"/>
  <c r="P73" i="4"/>
  <c r="O73" i="4"/>
  <c r="N73" i="4"/>
  <c r="M73" i="4"/>
  <c r="L73" i="4"/>
  <c r="K73" i="4"/>
  <c r="J73" i="4"/>
  <c r="I73" i="4"/>
  <c r="H73" i="4"/>
  <c r="G73" i="4"/>
  <c r="F73" i="4"/>
  <c r="E73" i="4"/>
  <c r="D73" i="4"/>
  <c r="C73" i="4"/>
  <c r="B73" i="4"/>
  <c r="DQ72" i="4"/>
  <c r="CX72" i="4"/>
  <c r="CW72" i="4"/>
  <c r="BX72" i="4"/>
  <c r="DV71" i="4"/>
  <c r="DU71" i="4"/>
  <c r="DT71" i="4"/>
  <c r="DS71" i="4"/>
  <c r="DR71" i="4"/>
  <c r="DQ71" i="4"/>
  <c r="DP71" i="4"/>
  <c r="DO71" i="4"/>
  <c r="DN71" i="4"/>
  <c r="DM71" i="4"/>
  <c r="DL71" i="4"/>
  <c r="DK71" i="4"/>
  <c r="DJ71" i="4"/>
  <c r="DI71" i="4"/>
  <c r="DH71" i="4"/>
  <c r="DG71" i="4"/>
  <c r="DF71" i="4"/>
  <c r="DE71" i="4"/>
  <c r="DD71" i="4"/>
  <c r="DC71" i="4"/>
  <c r="DB71" i="4"/>
  <c r="DA71" i="4"/>
  <c r="CX71" i="4"/>
  <c r="BZ71" i="4"/>
  <c r="CW71" i="4" s="1"/>
  <c r="BA71" i="4"/>
  <c r="BX71" i="4" s="1"/>
  <c r="AY71" i="4"/>
  <c r="AB71" i="4"/>
  <c r="B71" i="4"/>
  <c r="Y71" i="4" s="1"/>
  <c r="DV70" i="4"/>
  <c r="DU70" i="4"/>
  <c r="DT70" i="4"/>
  <c r="DS70" i="4"/>
  <c r="DR70" i="4"/>
  <c r="DQ70" i="4"/>
  <c r="DP70" i="4"/>
  <c r="DO70" i="4"/>
  <c r="DN70" i="4"/>
  <c r="DM70" i="4"/>
  <c r="DL70" i="4"/>
  <c r="DK70" i="4"/>
  <c r="DJ70" i="4"/>
  <c r="DI70" i="4"/>
  <c r="DH70" i="4"/>
  <c r="DG70" i="4"/>
  <c r="DF70" i="4"/>
  <c r="DE70" i="4"/>
  <c r="DE65" i="4" s="1"/>
  <c r="DD70" i="4"/>
  <c r="DC70" i="4"/>
  <c r="DB70" i="4"/>
  <c r="DA70" i="4"/>
  <c r="CX70" i="4"/>
  <c r="BZ70" i="4"/>
  <c r="CW70" i="4" s="1"/>
  <c r="BA70" i="4"/>
  <c r="BX70" i="4" s="1"/>
  <c r="AB70" i="4"/>
  <c r="AY70" i="4" s="1"/>
  <c r="Y70" i="4"/>
  <c r="B70" i="4"/>
  <c r="DV69" i="4"/>
  <c r="DU69" i="4"/>
  <c r="DT69" i="4"/>
  <c r="DS69" i="4"/>
  <c r="DR69" i="4"/>
  <c r="DQ69" i="4"/>
  <c r="DP69" i="4"/>
  <c r="DO69" i="4"/>
  <c r="DN69" i="4"/>
  <c r="DM69" i="4"/>
  <c r="DL69" i="4"/>
  <c r="DK69" i="4"/>
  <c r="DJ69" i="4"/>
  <c r="DI69" i="4"/>
  <c r="DH69" i="4"/>
  <c r="DG69" i="4"/>
  <c r="DF69" i="4"/>
  <c r="DE69" i="4"/>
  <c r="DD69" i="4"/>
  <c r="DD65" i="4" s="1"/>
  <c r="DC69" i="4"/>
  <c r="DB69" i="4"/>
  <c r="DA69" i="4"/>
  <c r="CX69" i="4"/>
  <c r="BZ69" i="4"/>
  <c r="CW69" i="4" s="1"/>
  <c r="BA69" i="4"/>
  <c r="BX69" i="4" s="1"/>
  <c r="AY69" i="4"/>
  <c r="AB69" i="4"/>
  <c r="AB65" i="4" s="1"/>
  <c r="B69" i="4"/>
  <c r="Y69" i="4" s="1"/>
  <c r="DV68" i="4"/>
  <c r="DU68" i="4"/>
  <c r="DT68" i="4"/>
  <c r="DS68" i="4"/>
  <c r="DS65" i="4" s="1"/>
  <c r="DR68" i="4"/>
  <c r="DQ68" i="4"/>
  <c r="DP68" i="4"/>
  <c r="DO68" i="4"/>
  <c r="DN68" i="4"/>
  <c r="DM68" i="4"/>
  <c r="DL68" i="4"/>
  <c r="DK68" i="4"/>
  <c r="DJ68" i="4"/>
  <c r="DI68" i="4"/>
  <c r="DH68" i="4"/>
  <c r="DG68" i="4"/>
  <c r="DF68" i="4"/>
  <c r="DE68" i="4"/>
  <c r="DD68" i="4"/>
  <c r="DC68" i="4"/>
  <c r="DB68" i="4"/>
  <c r="DA68" i="4"/>
  <c r="CX68" i="4"/>
  <c r="BZ68" i="4"/>
  <c r="CW68" i="4" s="1"/>
  <c r="BX68" i="4"/>
  <c r="BA68" i="4"/>
  <c r="AB68" i="4"/>
  <c r="AY68" i="4" s="1"/>
  <c r="B68" i="4"/>
  <c r="Y68" i="4" s="1"/>
  <c r="DV67" i="4"/>
  <c r="DU67" i="4"/>
  <c r="DT67" i="4"/>
  <c r="DS67" i="4"/>
  <c r="DR67" i="4"/>
  <c r="DQ67" i="4"/>
  <c r="DQ65" i="4" s="1"/>
  <c r="DP67" i="4"/>
  <c r="DO67" i="4"/>
  <c r="DN67" i="4"/>
  <c r="DM67" i="4"/>
  <c r="DL67" i="4"/>
  <c r="DK67" i="4"/>
  <c r="DJ67" i="4"/>
  <c r="DI67" i="4"/>
  <c r="DI65" i="4" s="1"/>
  <c r="DH67" i="4"/>
  <c r="DG67" i="4"/>
  <c r="DF67" i="4"/>
  <c r="DE67" i="4"/>
  <c r="DD67" i="4"/>
  <c r="DC67" i="4"/>
  <c r="DB67" i="4"/>
  <c r="DA67" i="4"/>
  <c r="DA65" i="4" s="1"/>
  <c r="CX67" i="4"/>
  <c r="BZ67" i="4"/>
  <c r="CW67" i="4" s="1"/>
  <c r="BA67" i="4"/>
  <c r="BX67" i="4" s="1"/>
  <c r="AY67" i="4"/>
  <c r="AB67" i="4"/>
  <c r="B67" i="4"/>
  <c r="Y67" i="4" s="1"/>
  <c r="DV66" i="4"/>
  <c r="DV65" i="4" s="1"/>
  <c r="DU66" i="4"/>
  <c r="DU65" i="4" s="1"/>
  <c r="DT66" i="4"/>
  <c r="DS66" i="4"/>
  <c r="DR66" i="4"/>
  <c r="DR65" i="4" s="1"/>
  <c r="DQ66" i="4"/>
  <c r="DP66" i="4"/>
  <c r="DO66" i="4"/>
  <c r="DN66" i="4"/>
  <c r="DN65" i="4" s="1"/>
  <c r="DM66" i="4"/>
  <c r="DL66" i="4"/>
  <c r="DK66" i="4"/>
  <c r="DJ66" i="4"/>
  <c r="DJ65" i="4" s="1"/>
  <c r="DI66" i="4"/>
  <c r="DH66" i="4"/>
  <c r="DG66" i="4"/>
  <c r="DG65" i="4" s="1"/>
  <c r="DF66" i="4"/>
  <c r="DF65" i="4" s="1"/>
  <c r="DE66" i="4"/>
  <c r="DD66" i="4"/>
  <c r="DC66" i="4"/>
  <c r="DB66" i="4"/>
  <c r="DA66" i="4"/>
  <c r="CX66" i="4"/>
  <c r="BZ66" i="4"/>
  <c r="CW66" i="4" s="1"/>
  <c r="BX66" i="4"/>
  <c r="BA66" i="4"/>
  <c r="AB66" i="4"/>
  <c r="AY66" i="4" s="1"/>
  <c r="B66" i="4"/>
  <c r="Y66" i="4" s="1"/>
  <c r="DT65" i="4"/>
  <c r="DL65" i="4"/>
  <c r="DK65" i="4"/>
  <c r="DC65" i="4"/>
  <c r="DB65" i="4"/>
  <c r="CO65" i="4"/>
  <c r="CN65" i="4"/>
  <c r="CM65" i="4"/>
  <c r="CL65" i="4"/>
  <c r="CK65" i="4"/>
  <c r="CJ65" i="4"/>
  <c r="CI65" i="4"/>
  <c r="CH65" i="4"/>
  <c r="CG65" i="4"/>
  <c r="CF65" i="4"/>
  <c r="CE65" i="4"/>
  <c r="CD65" i="4"/>
  <c r="CC65" i="4"/>
  <c r="CB65" i="4"/>
  <c r="CA65" i="4"/>
  <c r="BW65" i="4"/>
  <c r="BV65" i="4"/>
  <c r="BU65" i="4"/>
  <c r="BT65" i="4"/>
  <c r="BS65" i="4"/>
  <c r="BR65" i="4"/>
  <c r="BQ65" i="4"/>
  <c r="BP65" i="4"/>
  <c r="BP11" i="4" s="1"/>
  <c r="BO65" i="4"/>
  <c r="BN65" i="4"/>
  <c r="BM65" i="4"/>
  <c r="BL65" i="4"/>
  <c r="BK65" i="4"/>
  <c r="BJ65" i="4"/>
  <c r="BI65" i="4"/>
  <c r="BH65" i="4"/>
  <c r="BH11" i="4" s="1"/>
  <c r="BG65" i="4"/>
  <c r="BF65" i="4"/>
  <c r="BE65" i="4"/>
  <c r="BD65" i="4"/>
  <c r="BC65" i="4"/>
  <c r="BB65" i="4"/>
  <c r="BA65" i="4"/>
  <c r="AX65" i="4"/>
  <c r="AW65" i="4"/>
  <c r="AV65" i="4"/>
  <c r="AU65" i="4"/>
  <c r="AT65" i="4"/>
  <c r="AS65" i="4"/>
  <c r="AR65" i="4"/>
  <c r="AQ65" i="4"/>
  <c r="AP65" i="4"/>
  <c r="AO65" i="4"/>
  <c r="AN65" i="4"/>
  <c r="AM65" i="4"/>
  <c r="AL65" i="4"/>
  <c r="AK65" i="4"/>
  <c r="AJ65" i="4"/>
  <c r="AI65" i="4"/>
  <c r="AH65" i="4"/>
  <c r="AG65" i="4"/>
  <c r="AF65" i="4"/>
  <c r="AE65" i="4"/>
  <c r="AD65" i="4"/>
  <c r="AC65" i="4"/>
  <c r="X65" i="4"/>
  <c r="W65" i="4"/>
  <c r="V65" i="4"/>
  <c r="U65" i="4"/>
  <c r="T65" i="4"/>
  <c r="S65" i="4"/>
  <c r="R65" i="4"/>
  <c r="Q65" i="4"/>
  <c r="P65" i="4"/>
  <c r="O65" i="4"/>
  <c r="N65" i="4"/>
  <c r="M65" i="4"/>
  <c r="L65" i="4"/>
  <c r="K65" i="4"/>
  <c r="J65" i="4"/>
  <c r="I65" i="4"/>
  <c r="H65" i="4"/>
  <c r="G65" i="4"/>
  <c r="F65" i="4"/>
  <c r="E65" i="4"/>
  <c r="D65" i="4"/>
  <c r="C65" i="4"/>
  <c r="CX64" i="4"/>
  <c r="CW64" i="4"/>
  <c r="BX64" i="4"/>
  <c r="DV63" i="4"/>
  <c r="DU63" i="4"/>
  <c r="DT63" i="4"/>
  <c r="DS63" i="4"/>
  <c r="DR63" i="4"/>
  <c r="DQ63" i="4"/>
  <c r="DP63" i="4"/>
  <c r="DO63" i="4"/>
  <c r="DN63" i="4"/>
  <c r="DM63" i="4"/>
  <c r="DL63" i="4"/>
  <c r="DK63" i="4"/>
  <c r="DJ63" i="4"/>
  <c r="DI63" i="4"/>
  <c r="DH63" i="4"/>
  <c r="DG63" i="4"/>
  <c r="DF63" i="4"/>
  <c r="DE63" i="4"/>
  <c r="DD63" i="4"/>
  <c r="DC63" i="4"/>
  <c r="DB63" i="4"/>
  <c r="DA63" i="4"/>
  <c r="CX63" i="4"/>
  <c r="BZ63" i="4"/>
  <c r="CW63" i="4" s="1"/>
  <c r="BA63" i="4"/>
  <c r="BX63" i="4" s="1"/>
  <c r="AB63" i="4"/>
  <c r="AY63" i="4" s="1"/>
  <c r="B63" i="4"/>
  <c r="Y63" i="4" s="1"/>
  <c r="DV62" i="4"/>
  <c r="DU62" i="4"/>
  <c r="DT62" i="4"/>
  <c r="DS62" i="4"/>
  <c r="DR62" i="4"/>
  <c r="DQ62" i="4"/>
  <c r="DP62" i="4"/>
  <c r="DO62" i="4"/>
  <c r="DN62" i="4"/>
  <c r="DM62" i="4"/>
  <c r="DL62" i="4"/>
  <c r="DK62" i="4"/>
  <c r="DJ62" i="4"/>
  <c r="DI62" i="4"/>
  <c r="DH62" i="4"/>
  <c r="DG62" i="4"/>
  <c r="DF62" i="4"/>
  <c r="DE62" i="4"/>
  <c r="DD62" i="4"/>
  <c r="DC62" i="4"/>
  <c r="DB62" i="4"/>
  <c r="DA62" i="4"/>
  <c r="CX62" i="4"/>
  <c r="BZ62" i="4"/>
  <c r="CW62" i="4" s="1"/>
  <c r="BX62" i="4"/>
  <c r="BA62" i="4"/>
  <c r="AY62" i="4"/>
  <c r="AB62" i="4"/>
  <c r="B62" i="4"/>
  <c r="Y62" i="4" s="1"/>
  <c r="DV61" i="4"/>
  <c r="DV56" i="4" s="1"/>
  <c r="DU61" i="4"/>
  <c r="DT61" i="4"/>
  <c r="DS61" i="4"/>
  <c r="DR61" i="4"/>
  <c r="DQ61" i="4"/>
  <c r="DP61" i="4"/>
  <c r="DO61" i="4"/>
  <c r="DN61" i="4"/>
  <c r="DM61" i="4"/>
  <c r="DL61" i="4"/>
  <c r="DK61" i="4"/>
  <c r="DJ61" i="4"/>
  <c r="DI61" i="4"/>
  <c r="DH61" i="4"/>
  <c r="DG61" i="4"/>
  <c r="DF61" i="4"/>
  <c r="DF56" i="4" s="1"/>
  <c r="DE61" i="4"/>
  <c r="DD61" i="4"/>
  <c r="DC61" i="4"/>
  <c r="DB61" i="4"/>
  <c r="DA61" i="4"/>
  <c r="CX61" i="4"/>
  <c r="BZ61" i="4"/>
  <c r="CW61" i="4" s="1"/>
  <c r="BX61" i="4"/>
  <c r="BA61" i="4"/>
  <c r="AB61" i="4"/>
  <c r="AY61" i="4" s="1"/>
  <c r="B61" i="4"/>
  <c r="Y61" i="4" s="1"/>
  <c r="DV60" i="4"/>
  <c r="DU60" i="4"/>
  <c r="DT60" i="4"/>
  <c r="DS60" i="4"/>
  <c r="DR60" i="4"/>
  <c r="DQ60" i="4"/>
  <c r="DP60" i="4"/>
  <c r="DO60" i="4"/>
  <c r="DN60" i="4"/>
  <c r="DM60" i="4"/>
  <c r="DL60" i="4"/>
  <c r="DK60" i="4"/>
  <c r="DJ60" i="4"/>
  <c r="DI60" i="4"/>
  <c r="DH60" i="4"/>
  <c r="DG60" i="4"/>
  <c r="DF60" i="4"/>
  <c r="DE60" i="4"/>
  <c r="DD60" i="4"/>
  <c r="DC60" i="4"/>
  <c r="DB60" i="4"/>
  <c r="DA60" i="4"/>
  <c r="CX60" i="4"/>
  <c r="BZ60" i="4"/>
  <c r="CW60" i="4" s="1"/>
  <c r="BA60" i="4"/>
  <c r="BX60" i="4" s="1"/>
  <c r="AY60" i="4"/>
  <c r="AB60" i="4"/>
  <c r="B60" i="4"/>
  <c r="Y60" i="4" s="1"/>
  <c r="DV59" i="4"/>
  <c r="DU59" i="4"/>
  <c r="DT59" i="4"/>
  <c r="DS59" i="4"/>
  <c r="DR59" i="4"/>
  <c r="DQ59" i="4"/>
  <c r="DP59" i="4"/>
  <c r="DO59" i="4"/>
  <c r="DN59" i="4"/>
  <c r="DM59" i="4"/>
  <c r="DL59" i="4"/>
  <c r="DK59" i="4"/>
  <c r="DJ59" i="4"/>
  <c r="DI59" i="4"/>
  <c r="DH59" i="4"/>
  <c r="DG59" i="4"/>
  <c r="DF59" i="4"/>
  <c r="DE59" i="4"/>
  <c r="DD59" i="4"/>
  <c r="DC59" i="4"/>
  <c r="DB59" i="4"/>
  <c r="DA59" i="4"/>
  <c r="CX59" i="4"/>
  <c r="BZ59" i="4"/>
  <c r="CW59" i="4" s="1"/>
  <c r="BA59" i="4"/>
  <c r="BX59" i="4" s="1"/>
  <c r="AY59" i="4"/>
  <c r="AB59" i="4"/>
  <c r="Y59" i="4"/>
  <c r="B59" i="4"/>
  <c r="DV58" i="4"/>
  <c r="DU58" i="4"/>
  <c r="DT58" i="4"/>
  <c r="DS58" i="4"/>
  <c r="DR58" i="4"/>
  <c r="DR56" i="4" s="1"/>
  <c r="DQ58" i="4"/>
  <c r="DQ56" i="4" s="1"/>
  <c r="DP58" i="4"/>
  <c r="DO58" i="4"/>
  <c r="DN58" i="4"/>
  <c r="DM58" i="4"/>
  <c r="DL58" i="4"/>
  <c r="DK58" i="4"/>
  <c r="DK56" i="4" s="1"/>
  <c r="DJ58" i="4"/>
  <c r="DJ56" i="4" s="1"/>
  <c r="DI58" i="4"/>
  <c r="DI56" i="4" s="1"/>
  <c r="DH58" i="4"/>
  <c r="DG58" i="4"/>
  <c r="DF58" i="4"/>
  <c r="DE58" i="4"/>
  <c r="DD58" i="4"/>
  <c r="DC58" i="4"/>
  <c r="DB58" i="4"/>
  <c r="DA58" i="4"/>
  <c r="CX58" i="4"/>
  <c r="BZ58" i="4"/>
  <c r="CW58" i="4" s="1"/>
  <c r="BX58" i="4"/>
  <c r="BA58" i="4"/>
  <c r="AB58" i="4"/>
  <c r="B58" i="4"/>
  <c r="DV57" i="4"/>
  <c r="DU57" i="4"/>
  <c r="DT57" i="4"/>
  <c r="DS57" i="4"/>
  <c r="DR57" i="4"/>
  <c r="DQ57" i="4"/>
  <c r="DP57" i="4"/>
  <c r="DO57" i="4"/>
  <c r="DO56" i="4" s="1"/>
  <c r="DN57" i="4"/>
  <c r="DM57" i="4"/>
  <c r="DL57" i="4"/>
  <c r="DK57" i="4"/>
  <c r="DJ57" i="4"/>
  <c r="DI57" i="4"/>
  <c r="DH57" i="4"/>
  <c r="DG57" i="4"/>
  <c r="DG56" i="4" s="1"/>
  <c r="DF57" i="4"/>
  <c r="DE57" i="4"/>
  <c r="DD57" i="4"/>
  <c r="DC57" i="4"/>
  <c r="DB57" i="4"/>
  <c r="DA57" i="4"/>
  <c r="CX57" i="4"/>
  <c r="BZ57" i="4"/>
  <c r="CW57" i="4" s="1"/>
  <c r="BX57" i="4"/>
  <c r="BA57" i="4"/>
  <c r="AY57" i="4"/>
  <c r="AB57" i="4"/>
  <c r="B57" i="4"/>
  <c r="DS56" i="4"/>
  <c r="DC56" i="4"/>
  <c r="DB56" i="4"/>
  <c r="CV56" i="4"/>
  <c r="CU56" i="4"/>
  <c r="CT56" i="4"/>
  <c r="CS56" i="4"/>
  <c r="CR56" i="4"/>
  <c r="CQ56" i="4"/>
  <c r="CP56" i="4"/>
  <c r="CO56" i="4"/>
  <c r="CN56" i="4"/>
  <c r="CM56" i="4"/>
  <c r="CL56" i="4"/>
  <c r="CK56" i="4"/>
  <c r="CJ56" i="4"/>
  <c r="CI56" i="4"/>
  <c r="CH56" i="4"/>
  <c r="CG56" i="4"/>
  <c r="CF56" i="4"/>
  <c r="CE56" i="4"/>
  <c r="CD56" i="4"/>
  <c r="CC56" i="4"/>
  <c r="CB56" i="4"/>
  <c r="CA56" i="4"/>
  <c r="BW56" i="4"/>
  <c r="BV56" i="4"/>
  <c r="BU56" i="4"/>
  <c r="BT56" i="4"/>
  <c r="BS56" i="4"/>
  <c r="BR56" i="4"/>
  <c r="BQ56" i="4"/>
  <c r="BP56" i="4"/>
  <c r="BO56" i="4"/>
  <c r="BN56" i="4"/>
  <c r="BM56" i="4"/>
  <c r="BL56" i="4"/>
  <c r="BK56" i="4"/>
  <c r="BJ56" i="4"/>
  <c r="BI56" i="4"/>
  <c r="BH56" i="4"/>
  <c r="BG56" i="4"/>
  <c r="BF56" i="4"/>
  <c r="BE56" i="4"/>
  <c r="BD56" i="4"/>
  <c r="BC56" i="4"/>
  <c r="BB56" i="4"/>
  <c r="AX56" i="4"/>
  <c r="AW56" i="4"/>
  <c r="AV56" i="4"/>
  <c r="AU56" i="4"/>
  <c r="AT56" i="4"/>
  <c r="AS56" i="4"/>
  <c r="AR56" i="4"/>
  <c r="AQ56" i="4"/>
  <c r="AP56" i="4"/>
  <c r="AO56" i="4"/>
  <c r="AN56" i="4"/>
  <c r="AM56" i="4"/>
  <c r="AL56" i="4"/>
  <c r="AK56" i="4"/>
  <c r="AJ56" i="4"/>
  <c r="AI56" i="4"/>
  <c r="AH56" i="4"/>
  <c r="AG56" i="4"/>
  <c r="AF56" i="4"/>
  <c r="AE56" i="4"/>
  <c r="AD56" i="4"/>
  <c r="AC56" i="4"/>
  <c r="X56" i="4"/>
  <c r="W56" i="4"/>
  <c r="V56" i="4"/>
  <c r="U56" i="4"/>
  <c r="T56" i="4"/>
  <c r="S56" i="4"/>
  <c r="R56" i="4"/>
  <c r="Q56" i="4"/>
  <c r="P56" i="4"/>
  <c r="O56" i="4"/>
  <c r="N56" i="4"/>
  <c r="M56" i="4"/>
  <c r="L56" i="4"/>
  <c r="K56" i="4"/>
  <c r="J56" i="4"/>
  <c r="I56" i="4"/>
  <c r="H56" i="4"/>
  <c r="G56" i="4"/>
  <c r="F56" i="4"/>
  <c r="E56" i="4"/>
  <c r="D56" i="4"/>
  <c r="C56" i="4"/>
  <c r="CX55" i="4"/>
  <c r="CW55" i="4"/>
  <c r="BX55" i="4"/>
  <c r="DV54" i="4"/>
  <c r="DU54" i="4"/>
  <c r="DT54" i="4"/>
  <c r="DS54" i="4"/>
  <c r="DR54" i="4"/>
  <c r="DQ54" i="4"/>
  <c r="DP54" i="4"/>
  <c r="DO54" i="4"/>
  <c r="DN54" i="4"/>
  <c r="DM54" i="4"/>
  <c r="DL54" i="4"/>
  <c r="DK54" i="4"/>
  <c r="DJ54" i="4"/>
  <c r="DI54" i="4"/>
  <c r="DH54" i="4"/>
  <c r="DG54" i="4"/>
  <c r="DF54" i="4"/>
  <c r="CZ54" i="4" s="1"/>
  <c r="DE54" i="4"/>
  <c r="DD54" i="4"/>
  <c r="DC54" i="4"/>
  <c r="DB54" i="4"/>
  <c r="DA54" i="4"/>
  <c r="CX54" i="4"/>
  <c r="BZ54" i="4"/>
  <c r="CW54" i="4" s="1"/>
  <c r="BA54" i="4"/>
  <c r="BX54" i="4" s="1"/>
  <c r="AY54" i="4"/>
  <c r="AB54" i="4"/>
  <c r="B54" i="4"/>
  <c r="Y54" i="4" s="1"/>
  <c r="DV53" i="4"/>
  <c r="DU53" i="4"/>
  <c r="DT53" i="4"/>
  <c r="DS53" i="4"/>
  <c r="DR53" i="4"/>
  <c r="DQ53" i="4"/>
  <c r="DP53" i="4"/>
  <c r="DO53" i="4"/>
  <c r="DN53" i="4"/>
  <c r="DM53" i="4"/>
  <c r="DL53" i="4"/>
  <c r="DK53" i="4"/>
  <c r="DJ53" i="4"/>
  <c r="DI53" i="4"/>
  <c r="DH53" i="4"/>
  <c r="DG53" i="4"/>
  <c r="DF53" i="4"/>
  <c r="DE53" i="4"/>
  <c r="DD53" i="4"/>
  <c r="DC53" i="4"/>
  <c r="DB53" i="4"/>
  <c r="DA53" i="4"/>
  <c r="CZ53" i="4" s="1"/>
  <c r="CX53" i="4"/>
  <c r="BZ53" i="4"/>
  <c r="CW53" i="4" s="1"/>
  <c r="BX53" i="4"/>
  <c r="BA53" i="4"/>
  <c r="AB53" i="4"/>
  <c r="AY53" i="4" s="1"/>
  <c r="B53" i="4"/>
  <c r="Y53" i="4" s="1"/>
  <c r="DV52" i="4"/>
  <c r="DU52" i="4"/>
  <c r="DT52" i="4"/>
  <c r="DS52" i="4"/>
  <c r="DR52" i="4"/>
  <c r="DQ52" i="4"/>
  <c r="DP52" i="4"/>
  <c r="DO52" i="4"/>
  <c r="DN52" i="4"/>
  <c r="DM52" i="4"/>
  <c r="DL52" i="4"/>
  <c r="DK52" i="4"/>
  <c r="DJ52" i="4"/>
  <c r="DI52" i="4"/>
  <c r="DH52" i="4"/>
  <c r="DG52" i="4"/>
  <c r="DF52" i="4"/>
  <c r="DE52" i="4"/>
  <c r="DD52" i="4"/>
  <c r="DC52" i="4"/>
  <c r="DB52" i="4"/>
  <c r="DA52" i="4"/>
  <c r="CX52" i="4"/>
  <c r="BZ52" i="4"/>
  <c r="CW52" i="4" s="1"/>
  <c r="BA52" i="4"/>
  <c r="BX52" i="4" s="1"/>
  <c r="AB52" i="4"/>
  <c r="AY52" i="4" s="1"/>
  <c r="Y52" i="4"/>
  <c r="B52" i="4"/>
  <c r="DV51" i="4"/>
  <c r="DU51" i="4"/>
  <c r="DT51" i="4"/>
  <c r="DS51" i="4"/>
  <c r="DR51" i="4"/>
  <c r="DQ51" i="4"/>
  <c r="DP51" i="4"/>
  <c r="DO51" i="4"/>
  <c r="DN51" i="4"/>
  <c r="DM51" i="4"/>
  <c r="DL51" i="4"/>
  <c r="DK51" i="4"/>
  <c r="DJ51" i="4"/>
  <c r="DI51" i="4"/>
  <c r="DH51" i="4"/>
  <c r="DG51" i="4"/>
  <c r="DF51" i="4"/>
  <c r="DE51" i="4"/>
  <c r="DD51" i="4"/>
  <c r="DC51" i="4"/>
  <c r="CZ51" i="4" s="1"/>
  <c r="DB51" i="4"/>
  <c r="DA51" i="4"/>
  <c r="CX51" i="4"/>
  <c r="BZ51" i="4"/>
  <c r="CW51" i="4" s="1"/>
  <c r="BA51" i="4"/>
  <c r="BX51" i="4" s="1"/>
  <c r="AY51" i="4"/>
  <c r="AB51" i="4"/>
  <c r="B51" i="4"/>
  <c r="Y51" i="4" s="1"/>
  <c r="DV50" i="4"/>
  <c r="DU50" i="4"/>
  <c r="DT50" i="4"/>
  <c r="DS50" i="4"/>
  <c r="DR50" i="4"/>
  <c r="DQ50" i="4"/>
  <c r="DP50" i="4"/>
  <c r="DO50" i="4"/>
  <c r="DN50" i="4"/>
  <c r="DM50" i="4"/>
  <c r="DL50" i="4"/>
  <c r="DK50" i="4"/>
  <c r="DJ50" i="4"/>
  <c r="DI50" i="4"/>
  <c r="DH50" i="4"/>
  <c r="DG50" i="4"/>
  <c r="DF50" i="4"/>
  <c r="DE50" i="4"/>
  <c r="DD50" i="4"/>
  <c r="DC50" i="4"/>
  <c r="DB50" i="4"/>
  <c r="DA50" i="4"/>
  <c r="CZ50" i="4" s="1"/>
  <c r="CX50" i="4"/>
  <c r="BZ50" i="4"/>
  <c r="CW50" i="4" s="1"/>
  <c r="BA50" i="4"/>
  <c r="BA47" i="4" s="1"/>
  <c r="AY50" i="4"/>
  <c r="AB50" i="4"/>
  <c r="B50" i="4"/>
  <c r="Y50" i="4" s="1"/>
  <c r="DV49" i="4"/>
  <c r="DU49" i="4"/>
  <c r="DT49" i="4"/>
  <c r="DS49" i="4"/>
  <c r="DR49" i="4"/>
  <c r="DQ49" i="4"/>
  <c r="DP49" i="4"/>
  <c r="DO49" i="4"/>
  <c r="DN49" i="4"/>
  <c r="DM49" i="4"/>
  <c r="DL49" i="4"/>
  <c r="DK49" i="4"/>
  <c r="DJ49" i="4"/>
  <c r="DI49" i="4"/>
  <c r="DH49" i="4"/>
  <c r="DG49" i="4"/>
  <c r="DF49" i="4"/>
  <c r="DE49" i="4"/>
  <c r="DD49" i="4"/>
  <c r="DC49" i="4"/>
  <c r="DB49" i="4"/>
  <c r="DA49" i="4"/>
  <c r="CZ49" i="4" s="1"/>
  <c r="CX49" i="4"/>
  <c r="BZ49" i="4"/>
  <c r="CW49" i="4" s="1"/>
  <c r="BX49" i="4"/>
  <c r="BA49" i="4"/>
  <c r="AB49" i="4"/>
  <c r="AY49" i="4" s="1"/>
  <c r="Y49" i="4"/>
  <c r="B49" i="4"/>
  <c r="DV48" i="4"/>
  <c r="DU48" i="4"/>
  <c r="DT48" i="4"/>
  <c r="DS48" i="4"/>
  <c r="DR48" i="4"/>
  <c r="DQ48" i="4"/>
  <c r="DP48" i="4"/>
  <c r="DO48" i="4"/>
  <c r="DN48" i="4"/>
  <c r="DM48" i="4"/>
  <c r="DL48" i="4"/>
  <c r="DK48" i="4"/>
  <c r="DJ48" i="4"/>
  <c r="DI48" i="4"/>
  <c r="DH48" i="4"/>
  <c r="DG48" i="4"/>
  <c r="DF48" i="4"/>
  <c r="DE48" i="4"/>
  <c r="DD48" i="4"/>
  <c r="DC48" i="4"/>
  <c r="DB48" i="4"/>
  <c r="DA48" i="4"/>
  <c r="CZ48" i="4"/>
  <c r="CX48" i="4"/>
  <c r="BZ48" i="4"/>
  <c r="CW48" i="4" s="1"/>
  <c r="BX48" i="4"/>
  <c r="BA48" i="4"/>
  <c r="AB48" i="4"/>
  <c r="Y48" i="4"/>
  <c r="B48" i="4"/>
  <c r="DP47" i="4"/>
  <c r="DO47" i="4"/>
  <c r="DH47" i="4"/>
  <c r="DG47" i="4"/>
  <c r="CL47" i="4"/>
  <c r="CK47" i="4"/>
  <c r="CJ47" i="4"/>
  <c r="CI47" i="4"/>
  <c r="CH47" i="4"/>
  <c r="CG47" i="4"/>
  <c r="CF47" i="4"/>
  <c r="CE47" i="4"/>
  <c r="CD47" i="4"/>
  <c r="CC47" i="4"/>
  <c r="CB47" i="4"/>
  <c r="CA47" i="4"/>
  <c r="BW47" i="4"/>
  <c r="BV47" i="4"/>
  <c r="BU47" i="4"/>
  <c r="BT47" i="4"/>
  <c r="BS47" i="4"/>
  <c r="BR47" i="4"/>
  <c r="BQ47" i="4"/>
  <c r="BP47" i="4"/>
  <c r="BO47" i="4"/>
  <c r="BN47" i="4"/>
  <c r="BM47" i="4"/>
  <c r="BL47" i="4"/>
  <c r="BK47" i="4"/>
  <c r="BJ47" i="4"/>
  <c r="BI47" i="4"/>
  <c r="BH47" i="4"/>
  <c r="BG47" i="4"/>
  <c r="BF47" i="4"/>
  <c r="BE47" i="4"/>
  <c r="BD47" i="4"/>
  <c r="BC47" i="4"/>
  <c r="BB47" i="4"/>
  <c r="AX47" i="4"/>
  <c r="AW47" i="4"/>
  <c r="AV47" i="4"/>
  <c r="AU47" i="4"/>
  <c r="AT47" i="4"/>
  <c r="AS47" i="4"/>
  <c r="AR47" i="4"/>
  <c r="AQ47" i="4"/>
  <c r="AP47" i="4"/>
  <c r="AO47" i="4"/>
  <c r="AN47" i="4"/>
  <c r="AM47" i="4"/>
  <c r="AL47" i="4"/>
  <c r="AK47" i="4"/>
  <c r="AJ47" i="4"/>
  <c r="AI47" i="4"/>
  <c r="AH47" i="4"/>
  <c r="AG47" i="4"/>
  <c r="AF47" i="4"/>
  <c r="AE47" i="4"/>
  <c r="AD47" i="4"/>
  <c r="AC47" i="4"/>
  <c r="X47" i="4"/>
  <c r="W47" i="4"/>
  <c r="V47" i="4"/>
  <c r="U47" i="4"/>
  <c r="T47" i="4"/>
  <c r="S47" i="4"/>
  <c r="S11" i="4" s="1"/>
  <c r="R47" i="4"/>
  <c r="Q47" i="4"/>
  <c r="P47" i="4"/>
  <c r="O47" i="4"/>
  <c r="N47" i="4"/>
  <c r="M47" i="4"/>
  <c r="L47" i="4"/>
  <c r="K47" i="4"/>
  <c r="J47" i="4"/>
  <c r="I47" i="4"/>
  <c r="H47" i="4"/>
  <c r="G47" i="4"/>
  <c r="F47" i="4"/>
  <c r="E47" i="4"/>
  <c r="D47" i="4"/>
  <c r="C47" i="4"/>
  <c r="B47" i="4"/>
  <c r="CX46" i="4"/>
  <c r="CW46" i="4"/>
  <c r="BX46" i="4"/>
  <c r="DV45" i="4"/>
  <c r="DU45" i="4"/>
  <c r="DT45" i="4"/>
  <c r="DS45" i="4"/>
  <c r="DR45" i="4"/>
  <c r="DQ45" i="4"/>
  <c r="DP45" i="4"/>
  <c r="DO45" i="4"/>
  <c r="DN45" i="4"/>
  <c r="DM45" i="4"/>
  <c r="DL45" i="4"/>
  <c r="DK45" i="4"/>
  <c r="DJ45" i="4"/>
  <c r="DI45" i="4"/>
  <c r="DH45" i="4"/>
  <c r="DG45" i="4"/>
  <c r="DF45" i="4"/>
  <c r="DE45" i="4"/>
  <c r="DD45" i="4"/>
  <c r="DC45" i="4"/>
  <c r="DB45" i="4"/>
  <c r="DA45" i="4"/>
  <c r="CX45" i="4"/>
  <c r="BZ45" i="4"/>
  <c r="CW45" i="4" s="1"/>
  <c r="BA45" i="4"/>
  <c r="BX45" i="4" s="1"/>
  <c r="AB45" i="4"/>
  <c r="Y45" i="4"/>
  <c r="B45" i="4"/>
  <c r="DV44" i="4"/>
  <c r="DU44" i="4"/>
  <c r="DT44" i="4"/>
  <c r="DS44" i="4"/>
  <c r="DR44" i="4"/>
  <c r="DQ44" i="4"/>
  <c r="DP44" i="4"/>
  <c r="DO44" i="4"/>
  <c r="DN44" i="4"/>
  <c r="DM44" i="4"/>
  <c r="DL44" i="4"/>
  <c r="DK44" i="4"/>
  <c r="DJ44" i="4"/>
  <c r="DI44" i="4"/>
  <c r="DI40" i="4" s="1"/>
  <c r="DH44" i="4"/>
  <c r="DG44" i="4"/>
  <c r="DF44" i="4"/>
  <c r="DE44" i="4"/>
  <c r="DD44" i="4"/>
  <c r="DC44" i="4"/>
  <c r="DB44" i="4"/>
  <c r="DA44" i="4"/>
  <c r="CX44" i="4"/>
  <c r="BZ44" i="4"/>
  <c r="CW44" i="4" s="1"/>
  <c r="BA44" i="4"/>
  <c r="BX44" i="4" s="1"/>
  <c r="AB44" i="4"/>
  <c r="AY44" i="4" s="1"/>
  <c r="B44" i="4"/>
  <c r="Y44" i="4" s="1"/>
  <c r="DV43" i="4"/>
  <c r="DU43" i="4"/>
  <c r="DU40" i="4" s="1"/>
  <c r="DT43" i="4"/>
  <c r="DS43" i="4"/>
  <c r="DR43" i="4"/>
  <c r="DQ43" i="4"/>
  <c r="DP43" i="4"/>
  <c r="DO43" i="4"/>
  <c r="DN43" i="4"/>
  <c r="DM43" i="4"/>
  <c r="DM40" i="4" s="1"/>
  <c r="DL43" i="4"/>
  <c r="DK43" i="4"/>
  <c r="DJ43" i="4"/>
  <c r="DI43" i="4"/>
  <c r="DH43" i="4"/>
  <c r="DG43" i="4"/>
  <c r="DF43" i="4"/>
  <c r="DE43" i="4"/>
  <c r="DE40" i="4" s="1"/>
  <c r="DD43" i="4"/>
  <c r="DC43" i="4"/>
  <c r="DB43" i="4"/>
  <c r="DA43" i="4"/>
  <c r="CX43" i="4"/>
  <c r="BZ43" i="4"/>
  <c r="CW43" i="4" s="1"/>
  <c r="BA43" i="4"/>
  <c r="BX43" i="4" s="1"/>
  <c r="AY43" i="4"/>
  <c r="AB43" i="4"/>
  <c r="B43" i="4"/>
  <c r="Y43" i="4" s="1"/>
  <c r="DV42" i="4"/>
  <c r="DU42" i="4"/>
  <c r="DT42" i="4"/>
  <c r="DS42" i="4"/>
  <c r="DR42" i="4"/>
  <c r="DQ42" i="4"/>
  <c r="DP42" i="4"/>
  <c r="DO42" i="4"/>
  <c r="DN42" i="4"/>
  <c r="DM42" i="4"/>
  <c r="DL42" i="4"/>
  <c r="DK42" i="4"/>
  <c r="DJ42" i="4"/>
  <c r="DI42" i="4"/>
  <c r="DH42" i="4"/>
  <c r="DG42" i="4"/>
  <c r="DF42" i="4"/>
  <c r="DE42" i="4"/>
  <c r="DD42" i="4"/>
  <c r="DC42" i="4"/>
  <c r="DB42" i="4"/>
  <c r="DA42" i="4"/>
  <c r="CX42" i="4"/>
  <c r="BZ42" i="4"/>
  <c r="CW42" i="4" s="1"/>
  <c r="BA42" i="4"/>
  <c r="BX42" i="4" s="1"/>
  <c r="AB42" i="4"/>
  <c r="AY42" i="4" s="1"/>
  <c r="B42" i="4"/>
  <c r="B40" i="4" s="1"/>
  <c r="DV41" i="4"/>
  <c r="DU41" i="4"/>
  <c r="DT41" i="4"/>
  <c r="DS41" i="4"/>
  <c r="DR41" i="4"/>
  <c r="DQ41" i="4"/>
  <c r="DP41" i="4"/>
  <c r="DO41" i="4"/>
  <c r="DN41" i="4"/>
  <c r="DM41" i="4"/>
  <c r="DL41" i="4"/>
  <c r="DK41" i="4"/>
  <c r="DJ41" i="4"/>
  <c r="DI41" i="4"/>
  <c r="DH41" i="4"/>
  <c r="DH40" i="4" s="1"/>
  <c r="DG41" i="4"/>
  <c r="DG40" i="4" s="1"/>
  <c r="DF41" i="4"/>
  <c r="DE41" i="4"/>
  <c r="DD41" i="4"/>
  <c r="DC41" i="4"/>
  <c r="DB41" i="4"/>
  <c r="DA41" i="4"/>
  <c r="CX41" i="4"/>
  <c r="BZ41" i="4"/>
  <c r="CW41" i="4" s="1"/>
  <c r="BA41" i="4"/>
  <c r="AB41" i="4"/>
  <c r="AY41" i="4" s="1"/>
  <c r="B41" i="4"/>
  <c r="Y41" i="4" s="1"/>
  <c r="DT40" i="4"/>
  <c r="DS40" i="4"/>
  <c r="CV40" i="4"/>
  <c r="CU40" i="4"/>
  <c r="CT40" i="4"/>
  <c r="CS40" i="4"/>
  <c r="CR40" i="4"/>
  <c r="CQ40" i="4"/>
  <c r="CP40" i="4"/>
  <c r="CO40" i="4"/>
  <c r="CN40" i="4"/>
  <c r="CM40" i="4"/>
  <c r="CL40" i="4"/>
  <c r="CK40" i="4"/>
  <c r="CJ40" i="4"/>
  <c r="CI40" i="4"/>
  <c r="CH40" i="4"/>
  <c r="CG40" i="4"/>
  <c r="CF40" i="4"/>
  <c r="CE40" i="4"/>
  <c r="CD40" i="4"/>
  <c r="CC40" i="4"/>
  <c r="CB40" i="4"/>
  <c r="CA40" i="4"/>
  <c r="BW40" i="4"/>
  <c r="BU40" i="4"/>
  <c r="BT40" i="4"/>
  <c r="BS40" i="4"/>
  <c r="BR40" i="4"/>
  <c r="BQ40" i="4"/>
  <c r="BP40" i="4"/>
  <c r="BO40" i="4"/>
  <c r="BN40" i="4"/>
  <c r="BM40" i="4"/>
  <c r="BL40" i="4"/>
  <c r="BK40" i="4"/>
  <c r="BJ40" i="4"/>
  <c r="BI40" i="4"/>
  <c r="BH40" i="4"/>
  <c r="BG40" i="4"/>
  <c r="BF40" i="4"/>
  <c r="BE40" i="4"/>
  <c r="BD40" i="4"/>
  <c r="BC40" i="4"/>
  <c r="BB40" i="4"/>
  <c r="AX40" i="4"/>
  <c r="AW40" i="4"/>
  <c r="AV40" i="4"/>
  <c r="AU40" i="4"/>
  <c r="AT40" i="4"/>
  <c r="AS40" i="4"/>
  <c r="AR40" i="4"/>
  <c r="AQ40" i="4"/>
  <c r="AP40" i="4"/>
  <c r="AO40" i="4"/>
  <c r="AN40" i="4"/>
  <c r="AM40" i="4"/>
  <c r="AL40" i="4"/>
  <c r="AK40" i="4"/>
  <c r="AJ40" i="4"/>
  <c r="AI40" i="4"/>
  <c r="AH40" i="4"/>
  <c r="AG40" i="4"/>
  <c r="AF40" i="4"/>
  <c r="AE40" i="4"/>
  <c r="AD40" i="4"/>
  <c r="AC40" i="4"/>
  <c r="X40" i="4"/>
  <c r="W40" i="4"/>
  <c r="V40" i="4"/>
  <c r="U40" i="4"/>
  <c r="T40" i="4"/>
  <c r="S40" i="4"/>
  <c r="R40" i="4"/>
  <c r="Q40" i="4"/>
  <c r="P40" i="4"/>
  <c r="O40" i="4"/>
  <c r="N40" i="4"/>
  <c r="M40" i="4"/>
  <c r="L40" i="4"/>
  <c r="K40" i="4"/>
  <c r="J40" i="4"/>
  <c r="I40" i="4"/>
  <c r="H40" i="4"/>
  <c r="G40" i="4"/>
  <c r="F40" i="4"/>
  <c r="E40" i="4"/>
  <c r="D40" i="4"/>
  <c r="C40" i="4"/>
  <c r="CX39" i="4"/>
  <c r="CW39" i="4"/>
  <c r="BX39" i="4"/>
  <c r="DV38" i="4"/>
  <c r="DU38" i="4"/>
  <c r="DT38" i="4"/>
  <c r="DS38" i="4"/>
  <c r="DR38" i="4"/>
  <c r="DQ38" i="4"/>
  <c r="DP38" i="4"/>
  <c r="DO38" i="4"/>
  <c r="DN38" i="4"/>
  <c r="DM38" i="4"/>
  <c r="DL38" i="4"/>
  <c r="DK38" i="4"/>
  <c r="DJ38" i="4"/>
  <c r="DI38" i="4"/>
  <c r="DH38" i="4"/>
  <c r="DG38" i="4"/>
  <c r="DF38" i="4"/>
  <c r="DE38" i="4"/>
  <c r="DD38" i="4"/>
  <c r="DC38" i="4"/>
  <c r="DB38" i="4"/>
  <c r="DA38" i="4"/>
  <c r="CX38" i="4"/>
  <c r="BZ38" i="4"/>
  <c r="CW38" i="4" s="1"/>
  <c r="BA38" i="4"/>
  <c r="BX38" i="4" s="1"/>
  <c r="AY38" i="4"/>
  <c r="AB38" i="4"/>
  <c r="B38" i="4"/>
  <c r="Y38" i="4" s="1"/>
  <c r="DV37" i="4"/>
  <c r="DU37" i="4"/>
  <c r="DT37" i="4"/>
  <c r="DS37" i="4"/>
  <c r="DR37" i="4"/>
  <c r="DQ37" i="4"/>
  <c r="DP37" i="4"/>
  <c r="DO37" i="4"/>
  <c r="DN37" i="4"/>
  <c r="DN33" i="4" s="1"/>
  <c r="DM37" i="4"/>
  <c r="DL37" i="4"/>
  <c r="DK37" i="4"/>
  <c r="DJ37" i="4"/>
  <c r="DI37" i="4"/>
  <c r="DH37" i="4"/>
  <c r="DG37" i="4"/>
  <c r="DF37" i="4"/>
  <c r="DE37" i="4"/>
  <c r="DD37" i="4"/>
  <c r="DC37" i="4"/>
  <c r="DB37" i="4"/>
  <c r="DA37" i="4"/>
  <c r="CX37" i="4"/>
  <c r="BZ37" i="4"/>
  <c r="CW37" i="4" s="1"/>
  <c r="BA37" i="4"/>
  <c r="BX37" i="4" s="1"/>
  <c r="AY37" i="4"/>
  <c r="AB37" i="4"/>
  <c r="Y37" i="4"/>
  <c r="B37" i="4"/>
  <c r="DV36" i="4"/>
  <c r="DU36" i="4"/>
  <c r="DT36" i="4"/>
  <c r="DS36" i="4"/>
  <c r="DS33" i="4" s="1"/>
  <c r="DR36" i="4"/>
  <c r="DR33" i="4" s="1"/>
  <c r="DQ36" i="4"/>
  <c r="DP36" i="4"/>
  <c r="DO36" i="4"/>
  <c r="DN36" i="4"/>
  <c r="DM36" i="4"/>
  <c r="DL36" i="4"/>
  <c r="DK36" i="4"/>
  <c r="DJ36" i="4"/>
  <c r="DJ33" i="4" s="1"/>
  <c r="DI36" i="4"/>
  <c r="DH36" i="4"/>
  <c r="DG36" i="4"/>
  <c r="DF36" i="4"/>
  <c r="DE36" i="4"/>
  <c r="DD36" i="4"/>
  <c r="DC36" i="4"/>
  <c r="DB36" i="4"/>
  <c r="DB33" i="4" s="1"/>
  <c r="DA36" i="4"/>
  <c r="CX36" i="4"/>
  <c r="BZ36" i="4"/>
  <c r="CW36" i="4" s="1"/>
  <c r="BA36" i="4"/>
  <c r="BX36" i="4" s="1"/>
  <c r="AB36" i="4"/>
  <c r="AY36" i="4" s="1"/>
  <c r="B36" i="4"/>
  <c r="B33" i="4" s="1"/>
  <c r="DV35" i="4"/>
  <c r="DU35" i="4"/>
  <c r="DT35" i="4"/>
  <c r="DS35" i="4"/>
  <c r="DR35" i="4"/>
  <c r="DQ35" i="4"/>
  <c r="DP35" i="4"/>
  <c r="DO35" i="4"/>
  <c r="DN35" i="4"/>
  <c r="DM35" i="4"/>
  <c r="DL35" i="4"/>
  <c r="DK35" i="4"/>
  <c r="DJ35" i="4"/>
  <c r="DI35" i="4"/>
  <c r="DH35" i="4"/>
  <c r="DG35" i="4"/>
  <c r="DG33" i="4" s="1"/>
  <c r="DF35" i="4"/>
  <c r="DE35" i="4"/>
  <c r="DD35" i="4"/>
  <c r="DC35" i="4"/>
  <c r="DB35" i="4"/>
  <c r="DA35" i="4"/>
  <c r="CX35" i="4"/>
  <c r="BZ35" i="4"/>
  <c r="CW35" i="4" s="1"/>
  <c r="BA35" i="4"/>
  <c r="BX35" i="4" s="1"/>
  <c r="AY35" i="4"/>
  <c r="AB35" i="4"/>
  <c r="B35" i="4"/>
  <c r="Y35" i="4" s="1"/>
  <c r="DV34" i="4"/>
  <c r="DV33" i="4" s="1"/>
  <c r="DU34" i="4"/>
  <c r="DU33" i="4" s="1"/>
  <c r="DT34" i="4"/>
  <c r="DT33" i="4" s="1"/>
  <c r="DS34" i="4"/>
  <c r="DR34" i="4"/>
  <c r="DQ34" i="4"/>
  <c r="DP34" i="4"/>
  <c r="DO34" i="4"/>
  <c r="DN34" i="4"/>
  <c r="DM34" i="4"/>
  <c r="DM33" i="4" s="1"/>
  <c r="DL34" i="4"/>
  <c r="DL33" i="4" s="1"/>
  <c r="DK34" i="4"/>
  <c r="DJ34" i="4"/>
  <c r="DI34" i="4"/>
  <c r="DH34" i="4"/>
  <c r="DG34" i="4"/>
  <c r="DF34" i="4"/>
  <c r="DF33" i="4" s="1"/>
  <c r="DE34" i="4"/>
  <c r="DE33" i="4" s="1"/>
  <c r="DD34" i="4"/>
  <c r="DD33" i="4" s="1"/>
  <c r="DC34" i="4"/>
  <c r="DB34" i="4"/>
  <c r="DA34" i="4"/>
  <c r="CX34" i="4"/>
  <c r="BZ34" i="4"/>
  <c r="CW34" i="4" s="1"/>
  <c r="BA34" i="4"/>
  <c r="BX34" i="4" s="1"/>
  <c r="AY34" i="4"/>
  <c r="AB34" i="4"/>
  <c r="AB33" i="4" s="1"/>
  <c r="B34" i="4"/>
  <c r="Y34" i="4" s="1"/>
  <c r="DK33" i="4"/>
  <c r="CV33" i="4"/>
  <c r="CU33" i="4"/>
  <c r="CT33" i="4"/>
  <c r="CS33" i="4"/>
  <c r="CR33" i="4"/>
  <c r="CQ33" i="4"/>
  <c r="CP33" i="4"/>
  <c r="CO33" i="4"/>
  <c r="CN33" i="4"/>
  <c r="CM33" i="4"/>
  <c r="CL33" i="4"/>
  <c r="CK33" i="4"/>
  <c r="CJ33" i="4"/>
  <c r="CI33" i="4"/>
  <c r="CH33" i="4"/>
  <c r="CG33" i="4"/>
  <c r="CF33" i="4"/>
  <c r="CE33" i="4"/>
  <c r="CD33" i="4"/>
  <c r="CC33" i="4"/>
  <c r="CB33" i="4"/>
  <c r="CA33" i="4"/>
  <c r="BW33" i="4"/>
  <c r="BV33" i="4"/>
  <c r="BU33" i="4"/>
  <c r="BT33" i="4"/>
  <c r="BS33" i="4"/>
  <c r="BR33" i="4"/>
  <c r="BQ33" i="4"/>
  <c r="BP33" i="4"/>
  <c r="BO33" i="4"/>
  <c r="BN33" i="4"/>
  <c r="BM33" i="4"/>
  <c r="BL33" i="4"/>
  <c r="BK33" i="4"/>
  <c r="BJ33" i="4"/>
  <c r="BI33" i="4"/>
  <c r="BH33" i="4"/>
  <c r="BG33" i="4"/>
  <c r="BF33" i="4"/>
  <c r="BE33" i="4"/>
  <c r="BD33" i="4"/>
  <c r="BC33" i="4"/>
  <c r="BB33" i="4"/>
  <c r="AX33" i="4"/>
  <c r="AW33" i="4"/>
  <c r="AV33" i="4"/>
  <c r="AU33" i="4"/>
  <c r="AT33" i="4"/>
  <c r="AS33" i="4"/>
  <c r="AR33" i="4"/>
  <c r="AQ33" i="4"/>
  <c r="AQ11" i="4" s="1"/>
  <c r="AP33" i="4"/>
  <c r="AO33" i="4"/>
  <c r="AN33" i="4"/>
  <c r="AM33" i="4"/>
  <c r="AL33" i="4"/>
  <c r="AK33" i="4"/>
  <c r="AJ33" i="4"/>
  <c r="AI33" i="4"/>
  <c r="AI11" i="4" s="1"/>
  <c r="AH33" i="4"/>
  <c r="AG33" i="4"/>
  <c r="AF33" i="4"/>
  <c r="AE33" i="4"/>
  <c r="AD33" i="4"/>
  <c r="AC33" i="4"/>
  <c r="X33" i="4"/>
  <c r="X11" i="4" s="1"/>
  <c r="W33" i="4"/>
  <c r="W11" i="4" s="1"/>
  <c r="V33" i="4"/>
  <c r="U33" i="4"/>
  <c r="T33" i="4"/>
  <c r="S33" i="4"/>
  <c r="R33" i="4"/>
  <c r="Q33" i="4"/>
  <c r="P33" i="4"/>
  <c r="P11" i="4" s="1"/>
  <c r="O33" i="4"/>
  <c r="O11" i="4" s="1"/>
  <c r="N33" i="4"/>
  <c r="M33" i="4"/>
  <c r="L33" i="4"/>
  <c r="K33" i="4"/>
  <c r="J33" i="4"/>
  <c r="I33" i="4"/>
  <c r="H33" i="4"/>
  <c r="H11" i="4" s="1"/>
  <c r="G33" i="4"/>
  <c r="G11" i="4" s="1"/>
  <c r="F33" i="4"/>
  <c r="E33" i="4"/>
  <c r="D33" i="4"/>
  <c r="C33" i="4"/>
  <c r="CX32" i="4"/>
  <c r="CW32" i="4"/>
  <c r="BX32" i="4"/>
  <c r="DV31" i="4"/>
  <c r="DU31" i="4"/>
  <c r="DT31" i="4"/>
  <c r="DS31" i="4"/>
  <c r="DR31" i="4"/>
  <c r="DQ31" i="4"/>
  <c r="DP31" i="4"/>
  <c r="DO31" i="4"/>
  <c r="DN31" i="4"/>
  <c r="DM31" i="4"/>
  <c r="DL31" i="4"/>
  <c r="DK31" i="4"/>
  <c r="DJ31" i="4"/>
  <c r="DI31" i="4"/>
  <c r="DH31" i="4"/>
  <c r="DH24" i="4" s="1"/>
  <c r="DG31" i="4"/>
  <c r="DF31" i="4"/>
  <c r="DE31" i="4"/>
  <c r="DD31" i="4"/>
  <c r="DC31" i="4"/>
  <c r="DB31" i="4"/>
  <c r="DA31" i="4"/>
  <c r="CX31" i="4"/>
  <c r="BZ31" i="4"/>
  <c r="CW31" i="4" s="1"/>
  <c r="BA31" i="4"/>
  <c r="BX31" i="4" s="1"/>
  <c r="AB31" i="4"/>
  <c r="AY31" i="4" s="1"/>
  <c r="B31" i="4"/>
  <c r="Y31" i="4" s="1"/>
  <c r="DV30" i="4"/>
  <c r="DU30" i="4"/>
  <c r="DT30" i="4"/>
  <c r="DS30" i="4"/>
  <c r="DR30" i="4"/>
  <c r="DQ30" i="4"/>
  <c r="DP30" i="4"/>
  <c r="DO30" i="4"/>
  <c r="DN30" i="4"/>
  <c r="DM30" i="4"/>
  <c r="DL30" i="4"/>
  <c r="DK30" i="4"/>
  <c r="DJ30" i="4"/>
  <c r="DI30" i="4"/>
  <c r="DH30" i="4"/>
  <c r="DG30" i="4"/>
  <c r="DF30" i="4"/>
  <c r="DE30" i="4"/>
  <c r="DD30" i="4"/>
  <c r="DC30" i="4"/>
  <c r="DB30" i="4"/>
  <c r="DA30" i="4"/>
  <c r="CX30" i="4"/>
  <c r="BZ30" i="4"/>
  <c r="CW30" i="4" s="1"/>
  <c r="BX30" i="4"/>
  <c r="BA30" i="4"/>
  <c r="AB30" i="4"/>
  <c r="AY30" i="4" s="1"/>
  <c r="B30" i="4"/>
  <c r="Y30" i="4" s="1"/>
  <c r="DV29" i="4"/>
  <c r="DU29" i="4"/>
  <c r="DT29" i="4"/>
  <c r="DS29" i="4"/>
  <c r="DR29" i="4"/>
  <c r="DQ29" i="4"/>
  <c r="DP29" i="4"/>
  <c r="DO29" i="4"/>
  <c r="DN29" i="4"/>
  <c r="DM29" i="4"/>
  <c r="DL29" i="4"/>
  <c r="DK29" i="4"/>
  <c r="DJ29" i="4"/>
  <c r="DI29" i="4"/>
  <c r="DH29" i="4"/>
  <c r="DG29" i="4"/>
  <c r="DF29" i="4"/>
  <c r="DE29" i="4"/>
  <c r="DD29" i="4"/>
  <c r="DC29" i="4"/>
  <c r="DB29" i="4"/>
  <c r="DA29" i="4"/>
  <c r="CX29" i="4"/>
  <c r="BZ29" i="4"/>
  <c r="CW29" i="4" s="1"/>
  <c r="BA29" i="4"/>
  <c r="BX29" i="4" s="1"/>
  <c r="AY29" i="4"/>
  <c r="AB29" i="4"/>
  <c r="B29" i="4"/>
  <c r="Y29" i="4" s="1"/>
  <c r="DV28" i="4"/>
  <c r="DU28" i="4"/>
  <c r="DT28" i="4"/>
  <c r="DS28" i="4"/>
  <c r="DS24" i="4" s="1"/>
  <c r="DR28" i="4"/>
  <c r="DR24" i="4" s="1"/>
  <c r="DQ28" i="4"/>
  <c r="DP28" i="4"/>
  <c r="DO28" i="4"/>
  <c r="DN28" i="4"/>
  <c r="DM28" i="4"/>
  <c r="DL28" i="4"/>
  <c r="DK28" i="4"/>
  <c r="DK24" i="4" s="1"/>
  <c r="DJ28" i="4"/>
  <c r="DJ24" i="4" s="1"/>
  <c r="DI28" i="4"/>
  <c r="DH28" i="4"/>
  <c r="DG28" i="4"/>
  <c r="DF28" i="4"/>
  <c r="DE28" i="4"/>
  <c r="DD28" i="4"/>
  <c r="DC28" i="4"/>
  <c r="CZ28" i="4" s="1"/>
  <c r="DB28" i="4"/>
  <c r="DB24" i="4" s="1"/>
  <c r="DA28" i="4"/>
  <c r="CX28" i="4"/>
  <c r="BZ28" i="4"/>
  <c r="CW28" i="4" s="1"/>
  <c r="BA28" i="4"/>
  <c r="BX28" i="4" s="1"/>
  <c r="AB28" i="4"/>
  <c r="Y28" i="4"/>
  <c r="B28" i="4"/>
  <c r="DV27" i="4"/>
  <c r="DU27" i="4"/>
  <c r="DT27" i="4"/>
  <c r="DS27" i="4"/>
  <c r="DR27" i="4"/>
  <c r="DQ27" i="4"/>
  <c r="DP27" i="4"/>
  <c r="DO27" i="4"/>
  <c r="DN27" i="4"/>
  <c r="DM27" i="4"/>
  <c r="DL27" i="4"/>
  <c r="DK27" i="4"/>
  <c r="DJ27" i="4"/>
  <c r="DI27" i="4"/>
  <c r="DH27" i="4"/>
  <c r="DG27" i="4"/>
  <c r="DF27" i="4"/>
  <c r="DE27" i="4"/>
  <c r="DD27" i="4"/>
  <c r="DC27" i="4"/>
  <c r="DB27" i="4"/>
  <c r="DA27" i="4"/>
  <c r="CX27" i="4"/>
  <c r="BZ27" i="4"/>
  <c r="CW27" i="4" s="1"/>
  <c r="BA27" i="4"/>
  <c r="BX27" i="4" s="1"/>
  <c r="AB27" i="4"/>
  <c r="AY27" i="4" s="1"/>
  <c r="B27" i="4"/>
  <c r="DV26" i="4"/>
  <c r="DU26" i="4"/>
  <c r="DT26" i="4"/>
  <c r="DS26" i="4"/>
  <c r="DR26" i="4"/>
  <c r="DQ26" i="4"/>
  <c r="DP26" i="4"/>
  <c r="DO26" i="4"/>
  <c r="DN26" i="4"/>
  <c r="DM26" i="4"/>
  <c r="DL26" i="4"/>
  <c r="DK26" i="4"/>
  <c r="DJ26" i="4"/>
  <c r="DI26" i="4"/>
  <c r="DH26" i="4"/>
  <c r="DG26" i="4"/>
  <c r="DF26" i="4"/>
  <c r="DE26" i="4"/>
  <c r="DD26" i="4"/>
  <c r="DC26" i="4"/>
  <c r="DB26" i="4"/>
  <c r="DA26" i="4"/>
  <c r="CX26" i="4"/>
  <c r="BZ26" i="4"/>
  <c r="CW26" i="4" s="1"/>
  <c r="BX26" i="4"/>
  <c r="BA26" i="4"/>
  <c r="AB26" i="4"/>
  <c r="AY26" i="4" s="1"/>
  <c r="B26" i="4"/>
  <c r="Y26" i="4" s="1"/>
  <c r="DV25" i="4"/>
  <c r="DV24" i="4" s="1"/>
  <c r="DU25" i="4"/>
  <c r="DU24" i="4" s="1"/>
  <c r="DT25" i="4"/>
  <c r="DT24" i="4" s="1"/>
  <c r="DS25" i="4"/>
  <c r="DR25" i="4"/>
  <c r="DQ25" i="4"/>
  <c r="DP25" i="4"/>
  <c r="DO25" i="4"/>
  <c r="DN25" i="4"/>
  <c r="DN24" i="4" s="1"/>
  <c r="DM25" i="4"/>
  <c r="DM24" i="4" s="1"/>
  <c r="DL25" i="4"/>
  <c r="DL24" i="4" s="1"/>
  <c r="DK25" i="4"/>
  <c r="DJ25" i="4"/>
  <c r="DI25" i="4"/>
  <c r="DH25" i="4"/>
  <c r="DG25" i="4"/>
  <c r="DF25" i="4"/>
  <c r="DF24" i="4" s="1"/>
  <c r="DE25" i="4"/>
  <c r="DE24" i="4" s="1"/>
  <c r="DD25" i="4"/>
  <c r="DD24" i="4" s="1"/>
  <c r="DC25" i="4"/>
  <c r="DB25" i="4"/>
  <c r="DA25" i="4"/>
  <c r="CX25" i="4"/>
  <c r="CW25" i="4"/>
  <c r="BA25" i="4"/>
  <c r="AY25" i="4"/>
  <c r="AB25" i="4"/>
  <c r="B25" i="4"/>
  <c r="Y25" i="4" s="1"/>
  <c r="DA24" i="4"/>
  <c r="CV24" i="4"/>
  <c r="CU24" i="4"/>
  <c r="CT24" i="4"/>
  <c r="CS24" i="4"/>
  <c r="CR24" i="4"/>
  <c r="CQ24" i="4"/>
  <c r="CP24" i="4"/>
  <c r="CO24" i="4"/>
  <c r="CN24" i="4"/>
  <c r="CM24" i="4"/>
  <c r="CL24" i="4"/>
  <c r="CK24" i="4"/>
  <c r="CJ24" i="4"/>
  <c r="CI24" i="4"/>
  <c r="CH24" i="4"/>
  <c r="CG24" i="4"/>
  <c r="CF24" i="4"/>
  <c r="CE24" i="4"/>
  <c r="CD24" i="4"/>
  <c r="CC24" i="4"/>
  <c r="CB24" i="4"/>
  <c r="CA24" i="4"/>
  <c r="BW24" i="4"/>
  <c r="BV24" i="4"/>
  <c r="BU24" i="4"/>
  <c r="BT24" i="4"/>
  <c r="BS24" i="4"/>
  <c r="BR24" i="4"/>
  <c r="BQ24" i="4"/>
  <c r="BP24" i="4"/>
  <c r="BO24" i="4"/>
  <c r="BN24" i="4"/>
  <c r="BM24" i="4"/>
  <c r="BL24" i="4"/>
  <c r="BK24" i="4"/>
  <c r="BJ24" i="4"/>
  <c r="BI24" i="4"/>
  <c r="BH24" i="4"/>
  <c r="BG24" i="4"/>
  <c r="BF24" i="4"/>
  <c r="BE24" i="4"/>
  <c r="BD24" i="4"/>
  <c r="BC24" i="4"/>
  <c r="BB24" i="4"/>
  <c r="AX24" i="4"/>
  <c r="AW24" i="4"/>
  <c r="AV24" i="4"/>
  <c r="AU24" i="4"/>
  <c r="AT24" i="4"/>
  <c r="AS24" i="4"/>
  <c r="AR24" i="4"/>
  <c r="AQ24" i="4"/>
  <c r="AP24" i="4"/>
  <c r="AO24" i="4"/>
  <c r="AN24" i="4"/>
  <c r="AM24" i="4"/>
  <c r="AL24" i="4"/>
  <c r="AK24" i="4"/>
  <c r="AJ24" i="4"/>
  <c r="AI24" i="4"/>
  <c r="AH24" i="4"/>
  <c r="AG24" i="4"/>
  <c r="AF24" i="4"/>
  <c r="AE24" i="4"/>
  <c r="AD24" i="4"/>
  <c r="AC24" i="4"/>
  <c r="X24" i="4"/>
  <c r="W24" i="4"/>
  <c r="V24" i="4"/>
  <c r="U24" i="4"/>
  <c r="T24" i="4"/>
  <c r="S24" i="4"/>
  <c r="R24" i="4"/>
  <c r="Q24" i="4"/>
  <c r="P24" i="4"/>
  <c r="O24" i="4"/>
  <c r="N24" i="4"/>
  <c r="M24" i="4"/>
  <c r="L24" i="4"/>
  <c r="K24" i="4"/>
  <c r="J24" i="4"/>
  <c r="I24" i="4"/>
  <c r="H24" i="4"/>
  <c r="G24" i="4"/>
  <c r="F24" i="4"/>
  <c r="E24" i="4"/>
  <c r="D24" i="4"/>
  <c r="C24" i="4"/>
  <c r="CX23" i="4"/>
  <c r="CW23" i="4"/>
  <c r="BX23" i="4"/>
  <c r="DV22" i="4"/>
  <c r="DV21" i="4" s="1"/>
  <c r="DU22" i="4"/>
  <c r="DU21" i="4" s="1"/>
  <c r="DT22" i="4"/>
  <c r="DS22" i="4"/>
  <c r="DS21" i="4" s="1"/>
  <c r="DR22" i="4"/>
  <c r="DR21" i="4" s="1"/>
  <c r="DQ22" i="4"/>
  <c r="DP22" i="4"/>
  <c r="DO22" i="4"/>
  <c r="DO21" i="4" s="1"/>
  <c r="DN22" i="4"/>
  <c r="DN21" i="4" s="1"/>
  <c r="DM22" i="4"/>
  <c r="DL22" i="4"/>
  <c r="DK22" i="4"/>
  <c r="DK21" i="4" s="1"/>
  <c r="DJ22" i="4"/>
  <c r="DJ21" i="4" s="1"/>
  <c r="DI22" i="4"/>
  <c r="DH22" i="4"/>
  <c r="DG22" i="4"/>
  <c r="DG21" i="4" s="1"/>
  <c r="DF22" i="4"/>
  <c r="DF21" i="4" s="1"/>
  <c r="DE22" i="4"/>
  <c r="DE21" i="4" s="1"/>
  <c r="DD22" i="4"/>
  <c r="DC22" i="4"/>
  <c r="DC21" i="4" s="1"/>
  <c r="DB22" i="4"/>
  <c r="DA22" i="4"/>
  <c r="CX22" i="4"/>
  <c r="CW22" i="4"/>
  <c r="BA22" i="4"/>
  <c r="AY22" i="4"/>
  <c r="AB22" i="4"/>
  <c r="B22" i="4"/>
  <c r="Y22" i="4" s="1"/>
  <c r="DT21" i="4"/>
  <c r="DQ21" i="4"/>
  <c r="DP21" i="4"/>
  <c r="DM21" i="4"/>
  <c r="DL21" i="4"/>
  <c r="DI21" i="4"/>
  <c r="DH21" i="4"/>
  <c r="DD21" i="4"/>
  <c r="DA21" i="4"/>
  <c r="CV21" i="4"/>
  <c r="CU21" i="4"/>
  <c r="CU11" i="4" s="1"/>
  <c r="CT21" i="4"/>
  <c r="CS21" i="4"/>
  <c r="CR21" i="4"/>
  <c r="CQ21" i="4"/>
  <c r="CQ11" i="4" s="1"/>
  <c r="CP21" i="4"/>
  <c r="CO21" i="4"/>
  <c r="CN21" i="4"/>
  <c r="CM21" i="4"/>
  <c r="CM11" i="4" s="1"/>
  <c r="CL21" i="4"/>
  <c r="CK21" i="4"/>
  <c r="CJ21" i="4"/>
  <c r="CI21" i="4"/>
  <c r="CH21" i="4"/>
  <c r="CG21" i="4"/>
  <c r="CF21" i="4"/>
  <c r="CE21" i="4"/>
  <c r="CE11" i="4" s="1"/>
  <c r="CD21" i="4"/>
  <c r="CC21" i="4"/>
  <c r="CB21" i="4"/>
  <c r="CA21" i="4"/>
  <c r="BW21" i="4"/>
  <c r="BV21" i="4"/>
  <c r="BU21" i="4"/>
  <c r="BT21" i="4"/>
  <c r="BT11" i="4" s="1"/>
  <c r="BS21" i="4"/>
  <c r="BR21" i="4"/>
  <c r="BQ21" i="4"/>
  <c r="BP21" i="4"/>
  <c r="BO21" i="4"/>
  <c r="BN21" i="4"/>
  <c r="BM21" i="4"/>
  <c r="BL21" i="4"/>
  <c r="BK21" i="4"/>
  <c r="BJ21" i="4"/>
  <c r="BI21" i="4"/>
  <c r="BH21" i="4"/>
  <c r="BG21" i="4"/>
  <c r="BF21" i="4"/>
  <c r="BE21" i="4"/>
  <c r="BD21" i="4"/>
  <c r="BC21" i="4"/>
  <c r="BB21" i="4"/>
  <c r="AX21" i="4"/>
  <c r="AW21" i="4"/>
  <c r="AV21" i="4"/>
  <c r="AU21" i="4"/>
  <c r="AT21" i="4"/>
  <c r="AS21" i="4"/>
  <c r="AR21" i="4"/>
  <c r="AQ21" i="4"/>
  <c r="AP21" i="4"/>
  <c r="AO21" i="4"/>
  <c r="AN21" i="4"/>
  <c r="AM21" i="4"/>
  <c r="AL21" i="4"/>
  <c r="AK21" i="4"/>
  <c r="AJ21" i="4"/>
  <c r="AI21" i="4"/>
  <c r="AH21" i="4"/>
  <c r="AG21" i="4"/>
  <c r="AF21" i="4"/>
  <c r="AE21" i="4"/>
  <c r="AD21" i="4"/>
  <c r="AC21" i="4"/>
  <c r="AB21" i="4"/>
  <c r="X21" i="4"/>
  <c r="W21" i="4"/>
  <c r="V21" i="4"/>
  <c r="U21" i="4"/>
  <c r="T21" i="4"/>
  <c r="S21" i="4"/>
  <c r="R21" i="4"/>
  <c r="Q21" i="4"/>
  <c r="P21" i="4"/>
  <c r="O21" i="4"/>
  <c r="N21" i="4"/>
  <c r="M21" i="4"/>
  <c r="L21" i="4"/>
  <c r="K21" i="4"/>
  <c r="K11" i="4" s="1"/>
  <c r="J21" i="4"/>
  <c r="I21" i="4"/>
  <c r="H21" i="4"/>
  <c r="G21" i="4"/>
  <c r="F21" i="4"/>
  <c r="E21" i="4"/>
  <c r="D21" i="4"/>
  <c r="C21" i="4"/>
  <c r="B21" i="4"/>
  <c r="CX20" i="4"/>
  <c r="CW20" i="4"/>
  <c r="BX20" i="4"/>
  <c r="DV19" i="4"/>
  <c r="DU19" i="4"/>
  <c r="DT19" i="4"/>
  <c r="DS19" i="4"/>
  <c r="DR19" i="4"/>
  <c r="DQ19" i="4"/>
  <c r="DP19" i="4"/>
  <c r="DO19" i="4"/>
  <c r="DN19" i="4"/>
  <c r="DM19" i="4"/>
  <c r="DL19" i="4"/>
  <c r="DK19" i="4"/>
  <c r="DJ19" i="4"/>
  <c r="DI19" i="4"/>
  <c r="DH19" i="4"/>
  <c r="DG19" i="4"/>
  <c r="DF19" i="4"/>
  <c r="DE19" i="4"/>
  <c r="DD19" i="4"/>
  <c r="DC19" i="4"/>
  <c r="DB19" i="4"/>
  <c r="DA19" i="4"/>
  <c r="CX19" i="4"/>
  <c r="CW19" i="4"/>
  <c r="BA19" i="4"/>
  <c r="BX19" i="4" s="1"/>
  <c r="AY19" i="4"/>
  <c r="AB19" i="4"/>
  <c r="B19" i="4"/>
  <c r="Y19" i="4" s="1"/>
  <c r="DV18" i="4"/>
  <c r="DU18" i="4"/>
  <c r="DT18" i="4"/>
  <c r="DS18" i="4"/>
  <c r="DR18" i="4"/>
  <c r="DQ18" i="4"/>
  <c r="DP18" i="4"/>
  <c r="DO18" i="4"/>
  <c r="DN18" i="4"/>
  <c r="DM18" i="4"/>
  <c r="DL18" i="4"/>
  <c r="DK18" i="4"/>
  <c r="DJ18" i="4"/>
  <c r="DI18" i="4"/>
  <c r="DH18" i="4"/>
  <c r="DG18" i="4"/>
  <c r="DF18" i="4"/>
  <c r="DE18" i="4"/>
  <c r="DD18" i="4"/>
  <c r="DC18" i="4"/>
  <c r="DB18" i="4"/>
  <c r="DA18" i="4"/>
  <c r="CX18" i="4"/>
  <c r="CW18" i="4"/>
  <c r="BX18" i="4"/>
  <c r="BA18" i="4"/>
  <c r="AB18" i="4"/>
  <c r="B18" i="4"/>
  <c r="Y18" i="4" s="1"/>
  <c r="DV17" i="4"/>
  <c r="DU17" i="4"/>
  <c r="DT17" i="4"/>
  <c r="DS17" i="4"/>
  <c r="DR17" i="4"/>
  <c r="DQ17" i="4"/>
  <c r="DP17" i="4"/>
  <c r="DO17" i="4"/>
  <c r="DN17" i="4"/>
  <c r="DM17" i="4"/>
  <c r="DL17" i="4"/>
  <c r="DK17" i="4"/>
  <c r="DJ17" i="4"/>
  <c r="DI17" i="4"/>
  <c r="DH17" i="4"/>
  <c r="DG17" i="4"/>
  <c r="DF17" i="4"/>
  <c r="DE17" i="4"/>
  <c r="DD17" i="4"/>
  <c r="DC17" i="4"/>
  <c r="DB17" i="4"/>
  <c r="DA17" i="4"/>
  <c r="CX17" i="4"/>
  <c r="CW17" i="4"/>
  <c r="BX17" i="4"/>
  <c r="BA17" i="4"/>
  <c r="AY17" i="4"/>
  <c r="AB17" i="4"/>
  <c r="B17" i="4"/>
  <c r="Y17" i="4" s="1"/>
  <c r="DV16" i="4"/>
  <c r="DU16" i="4"/>
  <c r="DT16" i="4"/>
  <c r="DS16" i="4"/>
  <c r="DR16" i="4"/>
  <c r="DQ16" i="4"/>
  <c r="DP16" i="4"/>
  <c r="DO16" i="4"/>
  <c r="DN16" i="4"/>
  <c r="DM16" i="4"/>
  <c r="DL16" i="4"/>
  <c r="DK16" i="4"/>
  <c r="DJ16" i="4"/>
  <c r="DI16" i="4"/>
  <c r="DH16" i="4"/>
  <c r="DG16" i="4"/>
  <c r="DF16" i="4"/>
  <c r="DE16" i="4"/>
  <c r="DD16" i="4"/>
  <c r="DC16" i="4"/>
  <c r="DB16" i="4"/>
  <c r="DA16" i="4"/>
  <c r="CX16" i="4"/>
  <c r="CW16" i="4"/>
  <c r="BA16" i="4"/>
  <c r="AY16" i="4"/>
  <c r="AB16" i="4"/>
  <c r="B16" i="4"/>
  <c r="Y16" i="4" s="1"/>
  <c r="DV15" i="4"/>
  <c r="DU15" i="4"/>
  <c r="DT15" i="4"/>
  <c r="DS15" i="4"/>
  <c r="DR15" i="4"/>
  <c r="DQ15" i="4"/>
  <c r="DP15" i="4"/>
  <c r="DO15" i="4"/>
  <c r="DN15" i="4"/>
  <c r="DM15" i="4"/>
  <c r="DL15" i="4"/>
  <c r="DK15" i="4"/>
  <c r="DJ15" i="4"/>
  <c r="DI15" i="4"/>
  <c r="DH15" i="4"/>
  <c r="DG15" i="4"/>
  <c r="DF15" i="4"/>
  <c r="DE15" i="4"/>
  <c r="DD15" i="4"/>
  <c r="DC15" i="4"/>
  <c r="DB15" i="4"/>
  <c r="DA15" i="4"/>
  <c r="CX15" i="4"/>
  <c r="CW15" i="4"/>
  <c r="BA15" i="4"/>
  <c r="BX15" i="4" s="1"/>
  <c r="AB15" i="4"/>
  <c r="AY15" i="4" s="1"/>
  <c r="Y15" i="4"/>
  <c r="B15" i="4"/>
  <c r="DV14" i="4"/>
  <c r="DU14" i="4"/>
  <c r="DT14" i="4"/>
  <c r="DS14" i="4"/>
  <c r="DR14" i="4"/>
  <c r="DQ14" i="4"/>
  <c r="DP14" i="4"/>
  <c r="DO14" i="4"/>
  <c r="DN14" i="4"/>
  <c r="DM14" i="4"/>
  <c r="DL14" i="4"/>
  <c r="DK14" i="4"/>
  <c r="DJ14" i="4"/>
  <c r="DI14" i="4"/>
  <c r="DH14" i="4"/>
  <c r="DG14" i="4"/>
  <c r="DF14" i="4"/>
  <c r="DE14" i="4"/>
  <c r="DD14" i="4"/>
  <c r="DC14" i="4"/>
  <c r="DB14" i="4"/>
  <c r="DA14" i="4"/>
  <c r="CX14" i="4"/>
  <c r="CW14" i="4"/>
  <c r="BX14" i="4"/>
  <c r="BA14" i="4"/>
  <c r="AB14" i="4"/>
  <c r="B14" i="4"/>
  <c r="Y14" i="4" s="1"/>
  <c r="DM13" i="4"/>
  <c r="CB13" i="4"/>
  <c r="CB11" i="4" s="1"/>
  <c r="CA13" i="4"/>
  <c r="BZ13" i="4"/>
  <c r="BW13" i="4"/>
  <c r="BV13" i="4"/>
  <c r="BU13" i="4"/>
  <c r="BT13" i="4"/>
  <c r="BS13" i="4"/>
  <c r="BS11" i="4" s="1"/>
  <c r="BR13" i="4"/>
  <c r="BR11" i="4" s="1"/>
  <c r="BQ13" i="4"/>
  <c r="BP13" i="4"/>
  <c r="BO13" i="4"/>
  <c r="BN13" i="4"/>
  <c r="BM13" i="4"/>
  <c r="BL13" i="4"/>
  <c r="BK13" i="4"/>
  <c r="BJ13" i="4"/>
  <c r="BJ11" i="4" s="1"/>
  <c r="BI13" i="4"/>
  <c r="BH13" i="4"/>
  <c r="BG13" i="4"/>
  <c r="BF13" i="4"/>
  <c r="BE13" i="4"/>
  <c r="BD13" i="4"/>
  <c r="BC13" i="4"/>
  <c r="BC11" i="4" s="1"/>
  <c r="BB13" i="4"/>
  <c r="BB11" i="4" s="1"/>
  <c r="AX13" i="4"/>
  <c r="AW13" i="4"/>
  <c r="AV13" i="4"/>
  <c r="AU13" i="4"/>
  <c r="AT13" i="4"/>
  <c r="AS13" i="4"/>
  <c r="AS11" i="4" s="1"/>
  <c r="AR13" i="4"/>
  <c r="AR11" i="4" s="1"/>
  <c r="AQ13" i="4"/>
  <c r="AP13" i="4"/>
  <c r="AO13" i="4"/>
  <c r="AN13" i="4"/>
  <c r="AM13" i="4"/>
  <c r="AL13" i="4"/>
  <c r="AK13" i="4"/>
  <c r="AK11" i="4" s="1"/>
  <c r="AJ13" i="4"/>
  <c r="AJ11" i="4" s="1"/>
  <c r="AI13" i="4"/>
  <c r="AH13" i="4"/>
  <c r="AG13" i="4"/>
  <c r="AF13" i="4"/>
  <c r="AE13" i="4"/>
  <c r="AD13" i="4"/>
  <c r="AC13" i="4"/>
  <c r="AB13" i="4"/>
  <c r="X13" i="4"/>
  <c r="W13" i="4"/>
  <c r="V13" i="4"/>
  <c r="U13" i="4"/>
  <c r="T13" i="4"/>
  <c r="S13" i="4"/>
  <c r="R13" i="4"/>
  <c r="R11" i="4" s="1"/>
  <c r="Q13" i="4"/>
  <c r="Q11" i="4" s="1"/>
  <c r="P13" i="4"/>
  <c r="O13" i="4"/>
  <c r="N13" i="4"/>
  <c r="M13" i="4"/>
  <c r="L13" i="4"/>
  <c r="K13" i="4"/>
  <c r="J13" i="4"/>
  <c r="J11" i="4" s="1"/>
  <c r="I13" i="4"/>
  <c r="H13" i="4"/>
  <c r="G13" i="4"/>
  <c r="F13" i="4"/>
  <c r="E13" i="4"/>
  <c r="D13" i="4"/>
  <c r="C13" i="4"/>
  <c r="B13" i="4"/>
  <c r="CX12" i="4"/>
  <c r="CW12" i="4"/>
  <c r="BX12" i="4"/>
  <c r="BL11" i="4"/>
  <c r="BK11" i="4"/>
  <c r="BD11" i="4"/>
  <c r="AD11" i="4"/>
  <c r="AC11" i="4"/>
  <c r="I11" i="4"/>
  <c r="C11" i="4"/>
  <c r="I103" i="6"/>
  <c r="H103" i="6"/>
  <c r="G103" i="6"/>
  <c r="F103" i="6"/>
  <c r="E103" i="6"/>
  <c r="D103" i="6"/>
  <c r="C103" i="6"/>
  <c r="B103" i="6" s="1"/>
  <c r="I102" i="6"/>
  <c r="H102" i="6"/>
  <c r="G102" i="6"/>
  <c r="F102" i="6"/>
  <c r="E102" i="6"/>
  <c r="D102" i="6"/>
  <c r="C102" i="6"/>
  <c r="B102" i="6" s="1"/>
  <c r="I101" i="6"/>
  <c r="H101" i="6"/>
  <c r="G101" i="6"/>
  <c r="F101" i="6"/>
  <c r="F97" i="6" s="1"/>
  <c r="E101" i="6"/>
  <c r="D101" i="6"/>
  <c r="C101" i="6"/>
  <c r="B101" i="6" s="1"/>
  <c r="I100" i="6"/>
  <c r="H100" i="6"/>
  <c r="G100" i="6"/>
  <c r="F100" i="6"/>
  <c r="E100" i="6"/>
  <c r="D100" i="6"/>
  <c r="C100" i="6"/>
  <c r="B100" i="6" s="1"/>
  <c r="I99" i="6"/>
  <c r="H99" i="6"/>
  <c r="G99" i="6"/>
  <c r="F99" i="6"/>
  <c r="E99" i="6"/>
  <c r="D99" i="6"/>
  <c r="C99" i="6"/>
  <c r="B99" i="6" s="1"/>
  <c r="I98" i="6"/>
  <c r="H98" i="6"/>
  <c r="G98" i="6"/>
  <c r="F98" i="6"/>
  <c r="E98" i="6"/>
  <c r="D98" i="6"/>
  <c r="C98" i="6"/>
  <c r="B98" i="6" s="1"/>
  <c r="I97" i="6"/>
  <c r="H97" i="6"/>
  <c r="G97" i="6"/>
  <c r="E97" i="6"/>
  <c r="D97" i="6"/>
  <c r="C97" i="6"/>
  <c r="I95" i="6"/>
  <c r="H95" i="6"/>
  <c r="G95" i="6"/>
  <c r="F95" i="6"/>
  <c r="E95" i="6"/>
  <c r="D95" i="6"/>
  <c r="C95" i="6"/>
  <c r="B95" i="6" s="1"/>
  <c r="I94" i="6"/>
  <c r="H94" i="6"/>
  <c r="G94" i="6"/>
  <c r="F94" i="6"/>
  <c r="E94" i="6"/>
  <c r="D94" i="6"/>
  <c r="C94" i="6"/>
  <c r="B94" i="6" s="1"/>
  <c r="I93" i="6"/>
  <c r="H93" i="6"/>
  <c r="G93" i="6"/>
  <c r="F93" i="6"/>
  <c r="E93" i="6"/>
  <c r="D93" i="6"/>
  <c r="C93" i="6"/>
  <c r="B93" i="6" s="1"/>
  <c r="I92" i="6"/>
  <c r="H92" i="6"/>
  <c r="G92" i="6"/>
  <c r="F92" i="6"/>
  <c r="E92" i="6"/>
  <c r="D92" i="6"/>
  <c r="C92" i="6"/>
  <c r="B92" i="6" s="1"/>
  <c r="I91" i="6"/>
  <c r="H91" i="6"/>
  <c r="G91" i="6"/>
  <c r="F91" i="6"/>
  <c r="E91" i="6"/>
  <c r="D91" i="6"/>
  <c r="C91" i="6"/>
  <c r="B91" i="6" s="1"/>
  <c r="I90" i="6"/>
  <c r="H90" i="6"/>
  <c r="G90" i="6"/>
  <c r="F90" i="6"/>
  <c r="E90" i="6"/>
  <c r="D90" i="6"/>
  <c r="C90" i="6"/>
  <c r="B90" i="6" s="1"/>
  <c r="I89" i="6"/>
  <c r="H89" i="6"/>
  <c r="G89" i="6"/>
  <c r="F89" i="6"/>
  <c r="E89" i="6"/>
  <c r="D89" i="6"/>
  <c r="C89" i="6"/>
  <c r="B89" i="6" s="1"/>
  <c r="I88" i="6"/>
  <c r="H88" i="6"/>
  <c r="G88" i="6"/>
  <c r="F88" i="6"/>
  <c r="E88" i="6"/>
  <c r="D88" i="6"/>
  <c r="C88" i="6"/>
  <c r="B88" i="6" s="1"/>
  <c r="I87" i="6"/>
  <c r="H87" i="6"/>
  <c r="G87" i="6"/>
  <c r="F87" i="6"/>
  <c r="E87" i="6"/>
  <c r="D87" i="6"/>
  <c r="C87" i="6"/>
  <c r="B87" i="6" s="1"/>
  <c r="I86" i="6"/>
  <c r="H86" i="6"/>
  <c r="G86" i="6"/>
  <c r="F86" i="6"/>
  <c r="E86" i="6"/>
  <c r="D86" i="6"/>
  <c r="C86" i="6"/>
  <c r="B86" i="6" s="1"/>
  <c r="I85" i="6"/>
  <c r="H85" i="6"/>
  <c r="G85" i="6"/>
  <c r="F85" i="6"/>
  <c r="E85" i="6"/>
  <c r="D85" i="6"/>
  <c r="C85" i="6"/>
  <c r="B85" i="6" s="1"/>
  <c r="I84" i="6"/>
  <c r="H84" i="6"/>
  <c r="G84" i="6"/>
  <c r="F84" i="6"/>
  <c r="E84" i="6"/>
  <c r="D84" i="6"/>
  <c r="C84" i="6"/>
  <c r="B84" i="6" s="1"/>
  <c r="I83" i="6"/>
  <c r="H83" i="6"/>
  <c r="G83" i="6"/>
  <c r="F83" i="6"/>
  <c r="E83" i="6"/>
  <c r="D83" i="6"/>
  <c r="C83" i="6"/>
  <c r="B83" i="6" s="1"/>
  <c r="I82" i="6"/>
  <c r="H82" i="6"/>
  <c r="G82" i="6"/>
  <c r="F82" i="6"/>
  <c r="E82" i="6"/>
  <c r="D82" i="6"/>
  <c r="C82" i="6"/>
  <c r="B82" i="6" s="1"/>
  <c r="I81" i="6"/>
  <c r="H81" i="6"/>
  <c r="G81" i="6"/>
  <c r="F81" i="6"/>
  <c r="E81" i="6"/>
  <c r="D81" i="6"/>
  <c r="C81" i="6"/>
  <c r="B81" i="6" s="1"/>
  <c r="I79" i="6"/>
  <c r="H79" i="6"/>
  <c r="G79" i="6"/>
  <c r="F79" i="6"/>
  <c r="E79" i="6"/>
  <c r="D79" i="6"/>
  <c r="C79" i="6"/>
  <c r="B79" i="6"/>
  <c r="I78" i="6"/>
  <c r="H78" i="6"/>
  <c r="G78" i="6"/>
  <c r="F78" i="6"/>
  <c r="E78" i="6"/>
  <c r="D78" i="6"/>
  <c r="C78" i="6"/>
  <c r="B78" i="6"/>
  <c r="I77" i="6"/>
  <c r="H77" i="6"/>
  <c r="G77" i="6"/>
  <c r="F77" i="6"/>
  <c r="E77" i="6"/>
  <c r="D77" i="6"/>
  <c r="C77" i="6"/>
  <c r="B77" i="6"/>
  <c r="I76" i="6"/>
  <c r="H76" i="6"/>
  <c r="G76" i="6"/>
  <c r="F76" i="6"/>
  <c r="E76" i="6"/>
  <c r="D76" i="6"/>
  <c r="C76" i="6"/>
  <c r="B76" i="6"/>
  <c r="I75" i="6"/>
  <c r="H75" i="6"/>
  <c r="G75" i="6"/>
  <c r="F75" i="6"/>
  <c r="E75" i="6"/>
  <c r="D75" i="6"/>
  <c r="C75" i="6"/>
  <c r="B75" i="6"/>
  <c r="I74" i="6"/>
  <c r="H74" i="6"/>
  <c r="G74" i="6"/>
  <c r="F74" i="6"/>
  <c r="E74" i="6"/>
  <c r="D74" i="6"/>
  <c r="C74" i="6"/>
  <c r="B74" i="6"/>
  <c r="I73" i="6"/>
  <c r="H73" i="6"/>
  <c r="G73" i="6"/>
  <c r="F73" i="6"/>
  <c r="E73" i="6"/>
  <c r="D73" i="6"/>
  <c r="C73" i="6"/>
  <c r="B73" i="6"/>
  <c r="I72" i="6"/>
  <c r="H72" i="6"/>
  <c r="G72" i="6"/>
  <c r="F72" i="6"/>
  <c r="E72" i="6"/>
  <c r="D72" i="6"/>
  <c r="C72" i="6"/>
  <c r="B72" i="6"/>
  <c r="I71" i="6"/>
  <c r="H71" i="6"/>
  <c r="G71" i="6"/>
  <c r="F71" i="6"/>
  <c r="E71" i="6"/>
  <c r="D71" i="6"/>
  <c r="C71" i="6"/>
  <c r="B71" i="6"/>
  <c r="I70" i="6"/>
  <c r="H70" i="6"/>
  <c r="G70" i="6"/>
  <c r="F70" i="6"/>
  <c r="E70" i="6"/>
  <c r="D70" i="6"/>
  <c r="C70" i="6"/>
  <c r="B70" i="6"/>
  <c r="I69" i="6"/>
  <c r="H69" i="6"/>
  <c r="G69" i="6"/>
  <c r="F69" i="6"/>
  <c r="E69" i="6"/>
  <c r="D69" i="6"/>
  <c r="C69" i="6"/>
  <c r="B69" i="6"/>
  <c r="I68" i="6"/>
  <c r="H68" i="6"/>
  <c r="G68" i="6"/>
  <c r="F68" i="6"/>
  <c r="E68" i="6"/>
  <c r="D68" i="6"/>
  <c r="C68" i="6"/>
  <c r="B68" i="6"/>
  <c r="I67" i="6"/>
  <c r="H67" i="6"/>
  <c r="G67" i="6"/>
  <c r="F67" i="6"/>
  <c r="E67" i="6"/>
  <c r="D67" i="6"/>
  <c r="C67" i="6"/>
  <c r="B67" i="6"/>
  <c r="I65" i="6"/>
  <c r="H65" i="6"/>
  <c r="G65" i="6"/>
  <c r="F65" i="6"/>
  <c r="E65" i="6"/>
  <c r="D65" i="6"/>
  <c r="C65" i="6"/>
  <c r="B65" i="6"/>
  <c r="I64" i="6"/>
  <c r="H64" i="6"/>
  <c r="G64" i="6"/>
  <c r="F64" i="6"/>
  <c r="E64" i="6"/>
  <c r="D64" i="6"/>
  <c r="C64" i="6"/>
  <c r="B64" i="6"/>
  <c r="I63" i="6"/>
  <c r="H63" i="6"/>
  <c r="G63" i="6"/>
  <c r="F63" i="6"/>
  <c r="E63" i="6"/>
  <c r="D63" i="6"/>
  <c r="C63" i="6"/>
  <c r="B63" i="6"/>
  <c r="I62" i="6"/>
  <c r="H62" i="6"/>
  <c r="G62" i="6"/>
  <c r="F62" i="6"/>
  <c r="E62" i="6"/>
  <c r="D62" i="6"/>
  <c r="C62" i="6"/>
  <c r="B62" i="6"/>
  <c r="I61" i="6"/>
  <c r="H61" i="6"/>
  <c r="G61" i="6"/>
  <c r="F61" i="6"/>
  <c r="E61" i="6"/>
  <c r="D61" i="6"/>
  <c r="C61" i="6"/>
  <c r="B61" i="6"/>
  <c r="I60" i="6"/>
  <c r="H60" i="6"/>
  <c r="G60" i="6"/>
  <c r="F60" i="6"/>
  <c r="E60" i="6"/>
  <c r="D60" i="6"/>
  <c r="C60" i="6"/>
  <c r="B60" i="6"/>
  <c r="I59" i="6"/>
  <c r="H59" i="6"/>
  <c r="G59" i="6"/>
  <c r="F59" i="6"/>
  <c r="E59" i="6"/>
  <c r="D59" i="6"/>
  <c r="C59" i="6"/>
  <c r="B59" i="6"/>
  <c r="I57" i="6"/>
  <c r="H57" i="6"/>
  <c r="G57" i="6"/>
  <c r="F57" i="6"/>
  <c r="E57" i="6"/>
  <c r="D57" i="6"/>
  <c r="C57" i="6"/>
  <c r="B57" i="6"/>
  <c r="I56" i="6"/>
  <c r="H56" i="6"/>
  <c r="G56" i="6"/>
  <c r="F56" i="6"/>
  <c r="E56" i="6"/>
  <c r="D56" i="6"/>
  <c r="C56" i="6"/>
  <c r="B56" i="6"/>
  <c r="I55" i="6"/>
  <c r="H55" i="6"/>
  <c r="G55" i="6"/>
  <c r="F55" i="6"/>
  <c r="E55" i="6"/>
  <c r="D55" i="6"/>
  <c r="C55" i="6"/>
  <c r="B55" i="6"/>
  <c r="I54" i="6"/>
  <c r="H54" i="6"/>
  <c r="G54" i="6"/>
  <c r="F54" i="6"/>
  <c r="E54" i="6"/>
  <c r="D54" i="6"/>
  <c r="C54" i="6"/>
  <c r="B54" i="6"/>
  <c r="I53" i="6"/>
  <c r="H53" i="6"/>
  <c r="G53" i="6"/>
  <c r="F53" i="6"/>
  <c r="E53" i="6"/>
  <c r="D53" i="6"/>
  <c r="C53" i="6"/>
  <c r="B53" i="6"/>
  <c r="I52" i="6"/>
  <c r="H52" i="6"/>
  <c r="G52" i="6"/>
  <c r="F52" i="6"/>
  <c r="E52" i="6"/>
  <c r="D52" i="6"/>
  <c r="C52" i="6"/>
  <c r="B52" i="6"/>
  <c r="I51" i="6"/>
  <c r="H51" i="6"/>
  <c r="G51" i="6"/>
  <c r="F51" i="6"/>
  <c r="E51" i="6"/>
  <c r="D51" i="6"/>
  <c r="C51" i="6"/>
  <c r="B51" i="6"/>
  <c r="I50" i="6"/>
  <c r="H50" i="6"/>
  <c r="G50" i="6"/>
  <c r="F50" i="6"/>
  <c r="E50" i="6"/>
  <c r="D50" i="6"/>
  <c r="C50" i="6"/>
  <c r="B50" i="6"/>
  <c r="I48" i="6"/>
  <c r="H48" i="6"/>
  <c r="G48" i="6"/>
  <c r="F48" i="6"/>
  <c r="E48" i="6"/>
  <c r="D48" i="6"/>
  <c r="C48" i="6"/>
  <c r="I47" i="6"/>
  <c r="I31" i="6" s="1"/>
  <c r="H47" i="6"/>
  <c r="G47" i="6"/>
  <c r="F47" i="6"/>
  <c r="E47" i="6"/>
  <c r="D47" i="6"/>
  <c r="C47" i="6"/>
  <c r="I46" i="6"/>
  <c r="H46" i="6"/>
  <c r="H31" i="6" s="1"/>
  <c r="G46" i="6"/>
  <c r="F46" i="6"/>
  <c r="E46" i="6"/>
  <c r="D46" i="6"/>
  <c r="C46" i="6"/>
  <c r="I45" i="6"/>
  <c r="H45" i="6"/>
  <c r="G45" i="6"/>
  <c r="G31" i="6" s="1"/>
  <c r="F45" i="6"/>
  <c r="E45" i="6"/>
  <c r="D45" i="6"/>
  <c r="C45" i="6"/>
  <c r="I44" i="6"/>
  <c r="H44" i="6"/>
  <c r="G44" i="6"/>
  <c r="F44" i="6"/>
  <c r="F31" i="6" s="1"/>
  <c r="E44" i="6"/>
  <c r="D44" i="6"/>
  <c r="C44" i="6"/>
  <c r="I43" i="6"/>
  <c r="H43" i="6"/>
  <c r="G43" i="6"/>
  <c r="F43" i="6"/>
  <c r="E43" i="6"/>
  <c r="E31" i="6" s="1"/>
  <c r="D43" i="6"/>
  <c r="C43" i="6"/>
  <c r="I42" i="6"/>
  <c r="H42" i="6"/>
  <c r="G42" i="6"/>
  <c r="F42" i="6"/>
  <c r="E42" i="6"/>
  <c r="D42" i="6"/>
  <c r="D31" i="6" s="1"/>
  <c r="C42" i="6"/>
  <c r="I41" i="6"/>
  <c r="H41" i="6"/>
  <c r="G41" i="6"/>
  <c r="F41" i="6"/>
  <c r="E41" i="6"/>
  <c r="D41" i="6"/>
  <c r="C41" i="6"/>
  <c r="B41" i="6" s="1"/>
  <c r="I40" i="6"/>
  <c r="H40" i="6"/>
  <c r="G40" i="6"/>
  <c r="F40" i="6"/>
  <c r="E40" i="6"/>
  <c r="D40" i="6"/>
  <c r="C40" i="6"/>
  <c r="B40" i="6" s="1"/>
  <c r="I39" i="6"/>
  <c r="H39" i="6"/>
  <c r="G39" i="6"/>
  <c r="F39" i="6"/>
  <c r="E39" i="6"/>
  <c r="D39" i="6"/>
  <c r="C39" i="6"/>
  <c r="B39" i="6" s="1"/>
  <c r="I38" i="6"/>
  <c r="H38" i="6"/>
  <c r="G38" i="6"/>
  <c r="F38" i="6"/>
  <c r="E38" i="6"/>
  <c r="D38" i="6"/>
  <c r="C38" i="6"/>
  <c r="B38" i="6" s="1"/>
  <c r="I37" i="6"/>
  <c r="H37" i="6"/>
  <c r="G37" i="6"/>
  <c r="F37" i="6"/>
  <c r="E37" i="6"/>
  <c r="D37" i="6"/>
  <c r="C37" i="6"/>
  <c r="B37" i="6" s="1"/>
  <c r="I36" i="6"/>
  <c r="H36" i="6"/>
  <c r="G36" i="6"/>
  <c r="F36" i="6"/>
  <c r="E36" i="6"/>
  <c r="D36" i="6"/>
  <c r="C36" i="6"/>
  <c r="B36" i="6" s="1"/>
  <c r="I35" i="6"/>
  <c r="H35" i="6"/>
  <c r="G35" i="6"/>
  <c r="F35" i="6"/>
  <c r="E35" i="6"/>
  <c r="D35" i="6"/>
  <c r="C35" i="6"/>
  <c r="B35" i="6" s="1"/>
  <c r="I34" i="6"/>
  <c r="H34" i="6"/>
  <c r="G34" i="6"/>
  <c r="F34" i="6"/>
  <c r="E34" i="6"/>
  <c r="D34" i="6"/>
  <c r="C34" i="6"/>
  <c r="B34" i="6" s="1"/>
  <c r="I33" i="6"/>
  <c r="H33" i="6"/>
  <c r="G33" i="6"/>
  <c r="F33" i="6"/>
  <c r="E33" i="6"/>
  <c r="D33" i="6"/>
  <c r="C33" i="6"/>
  <c r="B33" i="6" s="1"/>
  <c r="I32" i="6"/>
  <c r="H32" i="6"/>
  <c r="G32" i="6"/>
  <c r="F32" i="6"/>
  <c r="E32" i="6"/>
  <c r="D32" i="6"/>
  <c r="C32" i="6"/>
  <c r="B32" i="6" s="1"/>
  <c r="I29" i="6"/>
  <c r="B29" i="6" s="1"/>
  <c r="H29" i="6"/>
  <c r="G29" i="6"/>
  <c r="F29" i="6"/>
  <c r="E29" i="6"/>
  <c r="D29" i="6"/>
  <c r="C29" i="6"/>
  <c r="I28" i="6"/>
  <c r="B28" i="6" s="1"/>
  <c r="H28" i="6"/>
  <c r="G28" i="6"/>
  <c r="F28" i="6"/>
  <c r="E28" i="6"/>
  <c r="D28" i="6"/>
  <c r="C28" i="6"/>
  <c r="I27" i="6"/>
  <c r="B27" i="6" s="1"/>
  <c r="H27" i="6"/>
  <c r="G27" i="6"/>
  <c r="F27" i="6"/>
  <c r="E27" i="6"/>
  <c r="D27" i="6"/>
  <c r="C27" i="6"/>
  <c r="I26" i="6"/>
  <c r="B26" i="6" s="1"/>
  <c r="H26" i="6"/>
  <c r="G26" i="6"/>
  <c r="F26" i="6"/>
  <c r="E26" i="6"/>
  <c r="D26" i="6"/>
  <c r="C26" i="6"/>
  <c r="I25" i="6"/>
  <c r="B25" i="6" s="1"/>
  <c r="H25" i="6"/>
  <c r="G25" i="6"/>
  <c r="F25" i="6"/>
  <c r="E25" i="6"/>
  <c r="D25" i="6"/>
  <c r="C25" i="6"/>
  <c r="I24" i="6"/>
  <c r="B24" i="6" s="1"/>
  <c r="H24" i="6"/>
  <c r="G24" i="6"/>
  <c r="F24" i="6"/>
  <c r="E24" i="6"/>
  <c r="D24" i="6"/>
  <c r="C24" i="6"/>
  <c r="I23" i="6"/>
  <c r="B23" i="6" s="1"/>
  <c r="H23" i="6"/>
  <c r="G23" i="6"/>
  <c r="F23" i="6"/>
  <c r="E23" i="6"/>
  <c r="D23" i="6"/>
  <c r="C23" i="6"/>
  <c r="I22" i="6"/>
  <c r="B22" i="6" s="1"/>
  <c r="H22" i="6"/>
  <c r="G22" i="6"/>
  <c r="F22" i="6"/>
  <c r="E22" i="6"/>
  <c r="D22" i="6"/>
  <c r="C22" i="6"/>
  <c r="I21" i="6"/>
  <c r="H21" i="6"/>
  <c r="G21" i="6"/>
  <c r="F21" i="6"/>
  <c r="E21" i="6"/>
  <c r="D21" i="6"/>
  <c r="C21" i="6"/>
  <c r="I20" i="6"/>
  <c r="H20" i="6"/>
  <c r="G20" i="6"/>
  <c r="F20" i="6"/>
  <c r="E20" i="6"/>
  <c r="D20" i="6"/>
  <c r="C20" i="6"/>
  <c r="I19" i="6"/>
  <c r="H19" i="6"/>
  <c r="G19" i="6"/>
  <c r="F19" i="6"/>
  <c r="E19" i="6"/>
  <c r="D19" i="6"/>
  <c r="C19" i="6"/>
  <c r="I18" i="6"/>
  <c r="H18" i="6"/>
  <c r="G18" i="6"/>
  <c r="F18" i="6"/>
  <c r="E18" i="6"/>
  <c r="D18" i="6"/>
  <c r="C18" i="6"/>
  <c r="I17" i="6"/>
  <c r="H17" i="6"/>
  <c r="G17" i="6"/>
  <c r="F17" i="6"/>
  <c r="E17" i="6"/>
  <c r="D17" i="6"/>
  <c r="C17" i="6"/>
  <c r="I16" i="6"/>
  <c r="H16" i="6"/>
  <c r="G16" i="6"/>
  <c r="F16" i="6"/>
  <c r="E16" i="6"/>
  <c r="D16" i="6"/>
  <c r="C16" i="6"/>
  <c r="I15" i="6"/>
  <c r="H15" i="6"/>
  <c r="G15" i="6"/>
  <c r="F15" i="6"/>
  <c r="E15" i="6"/>
  <c r="D15" i="6"/>
  <c r="D14" i="6" s="1"/>
  <c r="C15" i="6"/>
  <c r="B15" i="6" s="1"/>
  <c r="C101" i="5"/>
  <c r="C100" i="5"/>
  <c r="C99" i="5"/>
  <c r="C37" i="5"/>
  <c r="C35" i="5"/>
  <c r="C34" i="5"/>
  <c r="C31" i="5"/>
  <c r="C30" i="5"/>
  <c r="C26" i="5"/>
  <c r="C25" i="5"/>
  <c r="C24" i="5"/>
  <c r="C23" i="5"/>
  <c r="C22" i="5"/>
  <c r="C21" i="5"/>
  <c r="C14" i="5"/>
  <c r="C13" i="5"/>
  <c r="AI119" i="3"/>
  <c r="Y119" i="3"/>
  <c r="N119" i="3"/>
  <c r="K119" i="3"/>
  <c r="C119" i="3"/>
  <c r="AI118" i="3"/>
  <c r="Y118" i="3"/>
  <c r="N118" i="3"/>
  <c r="K118" i="3"/>
  <c r="C118" i="3"/>
  <c r="AI117" i="3"/>
  <c r="Y117" i="3"/>
  <c r="N117" i="3"/>
  <c r="K117" i="3"/>
  <c r="G117" i="3"/>
  <c r="G116" i="3" s="1"/>
  <c r="AP116" i="3"/>
  <c r="AO116" i="3"/>
  <c r="AN116" i="3"/>
  <c r="AM116" i="3"/>
  <c r="AL116" i="3"/>
  <c r="AK116" i="3"/>
  <c r="AJ116" i="3"/>
  <c r="AF116" i="3"/>
  <c r="AE116" i="3"/>
  <c r="AD116" i="3"/>
  <c r="AC116" i="3"/>
  <c r="AB116" i="3"/>
  <c r="AA116" i="3"/>
  <c r="Z116" i="3"/>
  <c r="Y116" i="3"/>
  <c r="U116" i="3"/>
  <c r="T116" i="3"/>
  <c r="S116" i="3"/>
  <c r="R116" i="3"/>
  <c r="Q116" i="3"/>
  <c r="P116" i="3"/>
  <c r="O116" i="3"/>
  <c r="N116" i="3"/>
  <c r="J116" i="3"/>
  <c r="I116" i="3"/>
  <c r="H116" i="3"/>
  <c r="F116" i="3"/>
  <c r="E116" i="3"/>
  <c r="D116" i="3"/>
  <c r="AG115" i="3"/>
  <c r="AI114" i="3"/>
  <c r="Y114" i="3"/>
  <c r="N114" i="3"/>
  <c r="K114" i="3"/>
  <c r="C114" i="3"/>
  <c r="AI113" i="3"/>
  <c r="Y113" i="3"/>
  <c r="N113" i="3"/>
  <c r="K113" i="3"/>
  <c r="C113" i="3"/>
  <c r="AI112" i="3"/>
  <c r="Y112" i="3"/>
  <c r="N112" i="3"/>
  <c r="K112" i="3"/>
  <c r="C112" i="3"/>
  <c r="AP111" i="3"/>
  <c r="AO111" i="3"/>
  <c r="AN111" i="3"/>
  <c r="AM111" i="3"/>
  <c r="AL111" i="3"/>
  <c r="AK111" i="3"/>
  <c r="AJ111" i="3"/>
  <c r="AF111" i="3"/>
  <c r="AE111" i="3"/>
  <c r="AD111" i="3"/>
  <c r="AC111" i="3"/>
  <c r="AB111" i="3"/>
  <c r="AA111" i="3"/>
  <c r="Z111" i="3"/>
  <c r="Y111" i="3"/>
  <c r="U111" i="3"/>
  <c r="T111" i="3"/>
  <c r="S111" i="3"/>
  <c r="R111" i="3"/>
  <c r="Q111" i="3"/>
  <c r="P111" i="3"/>
  <c r="O111" i="3"/>
  <c r="N111" i="3"/>
  <c r="J111" i="3"/>
  <c r="I111" i="3"/>
  <c r="H111" i="3"/>
  <c r="G111" i="3"/>
  <c r="F111" i="3"/>
  <c r="E111" i="3"/>
  <c r="D111" i="3"/>
  <c r="C111" i="3"/>
  <c r="AG110" i="3"/>
  <c r="AI109" i="3"/>
  <c r="Y109" i="3"/>
  <c r="N109" i="3"/>
  <c r="K109" i="3"/>
  <c r="C109" i="3"/>
  <c r="AI108" i="3"/>
  <c r="Y108" i="3"/>
  <c r="N108" i="3"/>
  <c r="K108" i="3"/>
  <c r="C108" i="3"/>
  <c r="AI107" i="3"/>
  <c r="Y107" i="3"/>
  <c r="N107" i="3"/>
  <c r="K107" i="3"/>
  <c r="C107" i="3"/>
  <c r="AI106" i="3"/>
  <c r="Y106" i="3"/>
  <c r="Y104" i="3" s="1"/>
  <c r="N106" i="3"/>
  <c r="K106" i="3"/>
  <c r="C106" i="3"/>
  <c r="AI105" i="3"/>
  <c r="Y105" i="3"/>
  <c r="N105" i="3"/>
  <c r="N104" i="3" s="1"/>
  <c r="K105" i="3"/>
  <c r="C105" i="3"/>
  <c r="C104" i="3" s="1"/>
  <c r="AP104" i="3"/>
  <c r="AO104" i="3"/>
  <c r="AN104" i="3"/>
  <c r="AM104" i="3"/>
  <c r="AL104" i="3"/>
  <c r="AK104" i="3"/>
  <c r="AJ104" i="3"/>
  <c r="AF104" i="3"/>
  <c r="AE104" i="3"/>
  <c r="AD104" i="3"/>
  <c r="AC104" i="3"/>
  <c r="AB104" i="3"/>
  <c r="AA104" i="3"/>
  <c r="Z104" i="3"/>
  <c r="U104" i="3"/>
  <c r="T104" i="3"/>
  <c r="S104" i="3"/>
  <c r="R104" i="3"/>
  <c r="Q104" i="3"/>
  <c r="P104" i="3"/>
  <c r="O104" i="3"/>
  <c r="J104" i="3"/>
  <c r="I104" i="3"/>
  <c r="H104" i="3"/>
  <c r="G104" i="3"/>
  <c r="F104" i="3"/>
  <c r="E104" i="3"/>
  <c r="D104" i="3"/>
  <c r="AG103" i="3"/>
  <c r="AI102" i="3"/>
  <c r="Y102" i="3"/>
  <c r="N102" i="3"/>
  <c r="K102" i="3"/>
  <c r="C102" i="3"/>
  <c r="AI101" i="3"/>
  <c r="Y101" i="3"/>
  <c r="Y100" i="3" s="1"/>
  <c r="N101" i="3"/>
  <c r="N100" i="3" s="1"/>
  <c r="K101" i="3"/>
  <c r="C101" i="3"/>
  <c r="AP100" i="3"/>
  <c r="AO100" i="3"/>
  <c r="AN100" i="3"/>
  <c r="AM100" i="3"/>
  <c r="AL100" i="3"/>
  <c r="AK100" i="3"/>
  <c r="AJ100" i="3"/>
  <c r="AF100" i="3"/>
  <c r="AE100" i="3"/>
  <c r="AD100" i="3"/>
  <c r="AC100" i="3"/>
  <c r="AB100" i="3"/>
  <c r="AA100" i="3"/>
  <c r="Z100" i="3"/>
  <c r="U100" i="3"/>
  <c r="T100" i="3"/>
  <c r="S100" i="3"/>
  <c r="R100" i="3"/>
  <c r="Q100" i="3"/>
  <c r="P100" i="3"/>
  <c r="O100" i="3"/>
  <c r="J100" i="3"/>
  <c r="I100" i="3"/>
  <c r="H100" i="3"/>
  <c r="G100" i="3"/>
  <c r="F100" i="3"/>
  <c r="E100" i="3"/>
  <c r="D100" i="3"/>
  <c r="C100" i="3"/>
  <c r="AG99" i="3"/>
  <c r="AI98" i="3"/>
  <c r="Y98" i="3"/>
  <c r="N98" i="3"/>
  <c r="K98" i="3"/>
  <c r="C98" i="3"/>
  <c r="AI97" i="3"/>
  <c r="Y97" i="3"/>
  <c r="N97" i="3"/>
  <c r="K97" i="3"/>
  <c r="C97" i="3"/>
  <c r="AI96" i="3"/>
  <c r="Y96" i="3"/>
  <c r="N96" i="3"/>
  <c r="C96" i="3"/>
  <c r="AI95" i="3"/>
  <c r="Y95" i="3"/>
  <c r="N95" i="3"/>
  <c r="K95" i="3"/>
  <c r="C95" i="3"/>
  <c r="AI94" i="3"/>
  <c r="Y94" i="3"/>
  <c r="N94" i="3"/>
  <c r="K94" i="3"/>
  <c r="C94" i="3"/>
  <c r="AI93" i="3"/>
  <c r="Y93" i="3"/>
  <c r="N93" i="3"/>
  <c r="K93" i="3"/>
  <c r="C93" i="3"/>
  <c r="C90" i="3" s="1"/>
  <c r="AI92" i="3"/>
  <c r="Y92" i="3"/>
  <c r="N92" i="3"/>
  <c r="K92" i="3"/>
  <c r="C92" i="3"/>
  <c r="AI91" i="3"/>
  <c r="Y91" i="3"/>
  <c r="Y90" i="3" s="1"/>
  <c r="N91" i="3"/>
  <c r="N90" i="3" s="1"/>
  <c r="K91" i="3"/>
  <c r="C91" i="3"/>
  <c r="AP90" i="3"/>
  <c r="AO90" i="3"/>
  <c r="AN90" i="3"/>
  <c r="AM90" i="3"/>
  <c r="AL90" i="3"/>
  <c r="AK90" i="3"/>
  <c r="AJ90" i="3"/>
  <c r="AF90" i="3"/>
  <c r="AE90" i="3"/>
  <c r="AD90" i="3"/>
  <c r="AC90" i="3"/>
  <c r="AB90" i="3"/>
  <c r="AA90" i="3"/>
  <c r="Z90" i="3"/>
  <c r="U90" i="3"/>
  <c r="T90" i="3"/>
  <c r="S90" i="3"/>
  <c r="R90" i="3"/>
  <c r="Q90" i="3"/>
  <c r="P90" i="3"/>
  <c r="O90" i="3"/>
  <c r="J90" i="3"/>
  <c r="I90" i="3"/>
  <c r="H90" i="3"/>
  <c r="G90" i="3"/>
  <c r="F90" i="3"/>
  <c r="E90" i="3"/>
  <c r="D90" i="3"/>
  <c r="AG89" i="3"/>
  <c r="AI88" i="3"/>
  <c r="Y88" i="3"/>
  <c r="N88" i="3"/>
  <c r="K88" i="3"/>
  <c r="C88" i="3"/>
  <c r="AI87" i="3"/>
  <c r="Y87" i="3"/>
  <c r="N87" i="3"/>
  <c r="K87" i="3"/>
  <c r="C87" i="3"/>
  <c r="AI86" i="3"/>
  <c r="Y86" i="3"/>
  <c r="Y82" i="3" s="1"/>
  <c r="N86" i="3"/>
  <c r="K86" i="3"/>
  <c r="C86" i="3"/>
  <c r="AI85" i="3"/>
  <c r="Y85" i="3"/>
  <c r="N85" i="3"/>
  <c r="K85" i="3"/>
  <c r="C85" i="3"/>
  <c r="C82" i="3" s="1"/>
  <c r="AI84" i="3"/>
  <c r="AI82" i="3" s="1"/>
  <c r="Y84" i="3"/>
  <c r="N84" i="3"/>
  <c r="K84" i="3"/>
  <c r="C84" i="3"/>
  <c r="AI83" i="3"/>
  <c r="Y83" i="3"/>
  <c r="N83" i="3"/>
  <c r="N82" i="3" s="1"/>
  <c r="K83" i="3"/>
  <c r="C83" i="3"/>
  <c r="AP82" i="3"/>
  <c r="AO82" i="3"/>
  <c r="AN82" i="3"/>
  <c r="AM82" i="3"/>
  <c r="AL82" i="3"/>
  <c r="AK82" i="3"/>
  <c r="AJ82" i="3"/>
  <c r="AF82" i="3"/>
  <c r="AE82" i="3"/>
  <c r="AD82" i="3"/>
  <c r="AC82" i="3"/>
  <c r="AB82" i="3"/>
  <c r="AA82" i="3"/>
  <c r="Z82" i="3"/>
  <c r="U82" i="3"/>
  <c r="T82" i="3"/>
  <c r="S82" i="3"/>
  <c r="R82" i="3"/>
  <c r="Q82" i="3"/>
  <c r="P82" i="3"/>
  <c r="O82" i="3"/>
  <c r="J82" i="3"/>
  <c r="I82" i="3"/>
  <c r="H82" i="3"/>
  <c r="G82" i="3"/>
  <c r="F82" i="3"/>
  <c r="E82" i="3"/>
  <c r="D82" i="3"/>
  <c r="AG81" i="3"/>
  <c r="AI80" i="3"/>
  <c r="Y80" i="3"/>
  <c r="N80" i="3"/>
  <c r="K80" i="3"/>
  <c r="C80" i="3"/>
  <c r="C74" i="3" s="1"/>
  <c r="AI79" i="3"/>
  <c r="Y79" i="3"/>
  <c r="N79" i="3"/>
  <c r="K79" i="3"/>
  <c r="C79" i="3"/>
  <c r="AI78" i="3"/>
  <c r="Y78" i="3"/>
  <c r="N78" i="3"/>
  <c r="N74" i="3" s="1"/>
  <c r="K78" i="3"/>
  <c r="C78" i="3"/>
  <c r="AI77" i="3"/>
  <c r="Y77" i="3"/>
  <c r="N77" i="3"/>
  <c r="K77" i="3"/>
  <c r="C77" i="3"/>
  <c r="AI76" i="3"/>
  <c r="AI74" i="3" s="1"/>
  <c r="Y76" i="3"/>
  <c r="N76" i="3"/>
  <c r="K76" i="3"/>
  <c r="C76" i="3"/>
  <c r="AI75" i="3"/>
  <c r="Y75" i="3"/>
  <c r="N75" i="3"/>
  <c r="K75" i="3"/>
  <c r="C75" i="3"/>
  <c r="AP74" i="3"/>
  <c r="AO74" i="3"/>
  <c r="AN74" i="3"/>
  <c r="AM74" i="3"/>
  <c r="AL74" i="3"/>
  <c r="AK74" i="3"/>
  <c r="AJ74" i="3"/>
  <c r="AF74" i="3"/>
  <c r="AE74" i="3"/>
  <c r="AD74" i="3"/>
  <c r="AC74" i="3"/>
  <c r="AB74" i="3"/>
  <c r="AA74" i="3"/>
  <c r="Z74" i="3"/>
  <c r="Z12" i="3" s="1"/>
  <c r="Y74" i="3"/>
  <c r="U74" i="3"/>
  <c r="T74" i="3"/>
  <c r="S74" i="3"/>
  <c r="R74" i="3"/>
  <c r="Q74" i="3"/>
  <c r="P74" i="3"/>
  <c r="O74" i="3"/>
  <c r="J74" i="3"/>
  <c r="I74" i="3"/>
  <c r="H74" i="3"/>
  <c r="G74" i="3"/>
  <c r="F74" i="3"/>
  <c r="E74" i="3"/>
  <c r="D74" i="3"/>
  <c r="D12" i="3" s="1"/>
  <c r="AG73" i="3"/>
  <c r="AI72" i="3"/>
  <c r="Y72" i="3"/>
  <c r="N72" i="3"/>
  <c r="K72" i="3"/>
  <c r="C72" i="3"/>
  <c r="AI71" i="3"/>
  <c r="Y71" i="3"/>
  <c r="N71" i="3"/>
  <c r="K71" i="3"/>
  <c r="C71" i="3"/>
  <c r="AI70" i="3"/>
  <c r="Y70" i="3"/>
  <c r="N70" i="3"/>
  <c r="K70" i="3"/>
  <c r="C70" i="3"/>
  <c r="AI69" i="3"/>
  <c r="Y69" i="3"/>
  <c r="N69" i="3"/>
  <c r="K69" i="3"/>
  <c r="C69" i="3"/>
  <c r="AI68" i="3"/>
  <c r="Y68" i="3"/>
  <c r="N68" i="3"/>
  <c r="K68" i="3"/>
  <c r="C68" i="3"/>
  <c r="AI67" i="3"/>
  <c r="Y67" i="3"/>
  <c r="N67" i="3"/>
  <c r="K67" i="3"/>
  <c r="C67" i="3"/>
  <c r="AP66" i="3"/>
  <c r="AO66" i="3"/>
  <c r="AN66" i="3"/>
  <c r="AM66" i="3"/>
  <c r="AL66" i="3"/>
  <c r="AK66" i="3"/>
  <c r="AJ66" i="3"/>
  <c r="AI66" i="3"/>
  <c r="AF66" i="3"/>
  <c r="AE66" i="3"/>
  <c r="AD66" i="3"/>
  <c r="AC66" i="3"/>
  <c r="AB66" i="3"/>
  <c r="AA66" i="3"/>
  <c r="Z66" i="3"/>
  <c r="Y66" i="3"/>
  <c r="U66" i="3"/>
  <c r="T66" i="3"/>
  <c r="S66" i="3"/>
  <c r="R66" i="3"/>
  <c r="Q66" i="3"/>
  <c r="P66" i="3"/>
  <c r="O66" i="3"/>
  <c r="N66" i="3"/>
  <c r="J66" i="3"/>
  <c r="I66" i="3"/>
  <c r="H66" i="3"/>
  <c r="G66" i="3"/>
  <c r="F66" i="3"/>
  <c r="E66" i="3"/>
  <c r="D66" i="3"/>
  <c r="C66" i="3"/>
  <c r="AG65" i="3"/>
  <c r="AI64" i="3"/>
  <c r="Y64" i="3"/>
  <c r="N64" i="3"/>
  <c r="K64" i="3"/>
  <c r="C64" i="3"/>
  <c r="AI63" i="3"/>
  <c r="Y63" i="3"/>
  <c r="N63" i="3"/>
  <c r="K63" i="3"/>
  <c r="C63" i="3"/>
  <c r="AI62" i="3"/>
  <c r="Y62" i="3"/>
  <c r="N62" i="3"/>
  <c r="K62" i="3"/>
  <c r="C62" i="3"/>
  <c r="AI61" i="3"/>
  <c r="Y61" i="3"/>
  <c r="N61" i="3"/>
  <c r="K61" i="3"/>
  <c r="C61" i="3"/>
  <c r="AI60" i="3"/>
  <c r="Y60" i="3"/>
  <c r="N60" i="3"/>
  <c r="K60" i="3"/>
  <c r="C60" i="3"/>
  <c r="AI59" i="3"/>
  <c r="Y59" i="3"/>
  <c r="N59" i="3"/>
  <c r="K59" i="3"/>
  <c r="C59" i="3"/>
  <c r="AI58" i="3"/>
  <c r="AI57" i="3" s="1"/>
  <c r="Y58" i="3"/>
  <c r="N58" i="3"/>
  <c r="K58" i="3"/>
  <c r="C58" i="3"/>
  <c r="AP57" i="3"/>
  <c r="AO57" i="3"/>
  <c r="AN57" i="3"/>
  <c r="AM57" i="3"/>
  <c r="AL57" i="3"/>
  <c r="AK57" i="3"/>
  <c r="AJ57" i="3"/>
  <c r="AF57" i="3"/>
  <c r="AE57" i="3"/>
  <c r="AD57" i="3"/>
  <c r="AC57" i="3"/>
  <c r="AB57" i="3"/>
  <c r="AA57" i="3"/>
  <c r="Z57" i="3"/>
  <c r="U57" i="3"/>
  <c r="T57" i="3"/>
  <c r="S57" i="3"/>
  <c r="R57" i="3"/>
  <c r="Q57" i="3"/>
  <c r="P57" i="3"/>
  <c r="O57" i="3"/>
  <c r="J57" i="3"/>
  <c r="I57" i="3"/>
  <c r="H57" i="3"/>
  <c r="G57" i="3"/>
  <c r="F57" i="3"/>
  <c r="E57" i="3"/>
  <c r="D57" i="3"/>
  <c r="AG56" i="3"/>
  <c r="AI55" i="3"/>
  <c r="Y55" i="3"/>
  <c r="N55" i="3"/>
  <c r="K55" i="3"/>
  <c r="C55" i="3"/>
  <c r="AI54" i="3"/>
  <c r="Y54" i="3"/>
  <c r="N54" i="3"/>
  <c r="K54" i="3"/>
  <c r="C54" i="3"/>
  <c r="AI53" i="3"/>
  <c r="Y53" i="3"/>
  <c r="N53" i="3"/>
  <c r="K53" i="3"/>
  <c r="C53" i="3"/>
  <c r="AI52" i="3"/>
  <c r="Y52" i="3"/>
  <c r="N52" i="3"/>
  <c r="K52" i="3"/>
  <c r="C52" i="3"/>
  <c r="C48" i="3" s="1"/>
  <c r="AI51" i="3"/>
  <c r="Y51" i="3"/>
  <c r="N51" i="3"/>
  <c r="K51" i="3"/>
  <c r="C51" i="3"/>
  <c r="AI50" i="3"/>
  <c r="Y50" i="3"/>
  <c r="N50" i="3"/>
  <c r="K50" i="3"/>
  <c r="C50" i="3"/>
  <c r="AI49" i="3"/>
  <c r="Y49" i="3"/>
  <c r="N49" i="3"/>
  <c r="C49" i="3"/>
  <c r="AP48" i="3"/>
  <c r="AO48" i="3"/>
  <c r="AN48" i="3"/>
  <c r="AM48" i="3"/>
  <c r="AL48" i="3"/>
  <c r="AK48" i="3"/>
  <c r="AJ48" i="3"/>
  <c r="AF48" i="3"/>
  <c r="AE48" i="3"/>
  <c r="AD48" i="3"/>
  <c r="AC48" i="3"/>
  <c r="AB48" i="3"/>
  <c r="AA48" i="3"/>
  <c r="Z48" i="3"/>
  <c r="U48" i="3"/>
  <c r="T48" i="3"/>
  <c r="S48" i="3"/>
  <c r="R48" i="3"/>
  <c r="Q48" i="3"/>
  <c r="P48" i="3"/>
  <c r="O48" i="3"/>
  <c r="J48" i="3"/>
  <c r="I48" i="3"/>
  <c r="H48" i="3"/>
  <c r="G48" i="3"/>
  <c r="F48" i="3"/>
  <c r="E48" i="3"/>
  <c r="D48" i="3"/>
  <c r="AG47" i="3"/>
  <c r="AI46" i="3"/>
  <c r="Y46" i="3"/>
  <c r="N46" i="3"/>
  <c r="K46" i="3"/>
  <c r="C46" i="3"/>
  <c r="AI45" i="3"/>
  <c r="Y45" i="3"/>
  <c r="N45" i="3"/>
  <c r="K45" i="3"/>
  <c r="C45" i="3"/>
  <c r="AI44" i="3"/>
  <c r="Y44" i="3"/>
  <c r="N44" i="3"/>
  <c r="K44" i="3"/>
  <c r="C44" i="3"/>
  <c r="AI43" i="3"/>
  <c r="Y43" i="3"/>
  <c r="Y41" i="3" s="1"/>
  <c r="N43" i="3"/>
  <c r="K43" i="3"/>
  <c r="C43" i="3"/>
  <c r="AI42" i="3"/>
  <c r="Y42" i="3"/>
  <c r="N42" i="3"/>
  <c r="K42" i="3"/>
  <c r="C42" i="3"/>
  <c r="C41" i="3" s="1"/>
  <c r="AP41" i="3"/>
  <c r="AO41" i="3"/>
  <c r="AN41" i="3"/>
  <c r="AM41" i="3"/>
  <c r="AL41" i="3"/>
  <c r="AK41" i="3"/>
  <c r="AJ41" i="3"/>
  <c r="AF41" i="3"/>
  <c r="AE41" i="3"/>
  <c r="AD41" i="3"/>
  <c r="AC41" i="3"/>
  <c r="AB41" i="3"/>
  <c r="AA41" i="3"/>
  <c r="Z41" i="3"/>
  <c r="U41" i="3"/>
  <c r="T41" i="3"/>
  <c r="S41" i="3"/>
  <c r="R41" i="3"/>
  <c r="Q41" i="3"/>
  <c r="P41" i="3"/>
  <c r="O41" i="3"/>
  <c r="J41" i="3"/>
  <c r="I41" i="3"/>
  <c r="H41" i="3"/>
  <c r="G41" i="3"/>
  <c r="F41" i="3"/>
  <c r="E41" i="3"/>
  <c r="D41" i="3"/>
  <c r="AG40" i="3"/>
  <c r="AI39" i="3"/>
  <c r="Y39" i="3"/>
  <c r="Y34" i="3" s="1"/>
  <c r="N39" i="3"/>
  <c r="K39" i="3"/>
  <c r="C39" i="3"/>
  <c r="AI38" i="3"/>
  <c r="Y38" i="3"/>
  <c r="N38" i="3"/>
  <c r="K38" i="3"/>
  <c r="C38" i="3"/>
  <c r="C34" i="3" s="1"/>
  <c r="AI37" i="3"/>
  <c r="Y37" i="3"/>
  <c r="N37" i="3"/>
  <c r="K37" i="3"/>
  <c r="C37" i="3"/>
  <c r="AI36" i="3"/>
  <c r="Y36" i="3"/>
  <c r="N36" i="3"/>
  <c r="N34" i="3" s="1"/>
  <c r="K36" i="3"/>
  <c r="C36" i="3"/>
  <c r="AI35" i="3"/>
  <c r="Y35" i="3"/>
  <c r="N35" i="3"/>
  <c r="K35" i="3"/>
  <c r="C35" i="3"/>
  <c r="AP34" i="3"/>
  <c r="AO34" i="3"/>
  <c r="AN34" i="3"/>
  <c r="AM34" i="3"/>
  <c r="AL34" i="3"/>
  <c r="AK34" i="3"/>
  <c r="AJ34" i="3"/>
  <c r="AJ12" i="3" s="1"/>
  <c r="AF34" i="3"/>
  <c r="AE34" i="3"/>
  <c r="AD34" i="3"/>
  <c r="AC34" i="3"/>
  <c r="AB34" i="3"/>
  <c r="AA34" i="3"/>
  <c r="Z34" i="3"/>
  <c r="U34" i="3"/>
  <c r="T34" i="3"/>
  <c r="S34" i="3"/>
  <c r="R34" i="3"/>
  <c r="Q34" i="3"/>
  <c r="P34" i="3"/>
  <c r="O34" i="3"/>
  <c r="J34" i="3"/>
  <c r="I34" i="3"/>
  <c r="H34" i="3"/>
  <c r="G34" i="3"/>
  <c r="F34" i="3"/>
  <c r="E34" i="3"/>
  <c r="D34" i="3"/>
  <c r="AG33" i="3"/>
  <c r="AI32" i="3"/>
  <c r="Y32" i="3"/>
  <c r="N32" i="3"/>
  <c r="K32" i="3"/>
  <c r="C32" i="3"/>
  <c r="AI31" i="3"/>
  <c r="Y31" i="3"/>
  <c r="N31" i="3"/>
  <c r="K31" i="3"/>
  <c r="C31" i="3"/>
  <c r="AI30" i="3"/>
  <c r="Y30" i="3"/>
  <c r="N30" i="3"/>
  <c r="K30" i="3"/>
  <c r="C30" i="3"/>
  <c r="AI29" i="3"/>
  <c r="Y29" i="3"/>
  <c r="N29" i="3"/>
  <c r="K29" i="3"/>
  <c r="C29" i="3"/>
  <c r="AI28" i="3"/>
  <c r="Y28" i="3"/>
  <c r="N28" i="3"/>
  <c r="K28" i="3"/>
  <c r="C28" i="3"/>
  <c r="C25" i="3" s="1"/>
  <c r="AI27" i="3"/>
  <c r="Y27" i="3"/>
  <c r="N27" i="3"/>
  <c r="K27" i="3"/>
  <c r="C27" i="3"/>
  <c r="AI26" i="3"/>
  <c r="Y26" i="3"/>
  <c r="N26" i="3"/>
  <c r="N25" i="3" s="1"/>
  <c r="K26" i="3"/>
  <c r="C26" i="3"/>
  <c r="AP25" i="3"/>
  <c r="AO25" i="3"/>
  <c r="AN25" i="3"/>
  <c r="AM25" i="3"/>
  <c r="AL25" i="3"/>
  <c r="AK25" i="3"/>
  <c r="AK12" i="3" s="1"/>
  <c r="AJ25" i="3"/>
  <c r="AF25" i="3"/>
  <c r="AE25" i="3"/>
  <c r="AD25" i="3"/>
  <c r="AC25" i="3"/>
  <c r="AB25" i="3"/>
  <c r="AA25" i="3"/>
  <c r="Z25" i="3"/>
  <c r="U25" i="3"/>
  <c r="T25" i="3"/>
  <c r="S25" i="3"/>
  <c r="R25" i="3"/>
  <c r="Q25" i="3"/>
  <c r="P25" i="3"/>
  <c r="O25" i="3"/>
  <c r="J25" i="3"/>
  <c r="I25" i="3"/>
  <c r="H25" i="3"/>
  <c r="G25" i="3"/>
  <c r="F25" i="3"/>
  <c r="E25" i="3"/>
  <c r="E12" i="3" s="1"/>
  <c r="D25" i="3"/>
  <c r="AG24" i="3"/>
  <c r="AI23" i="3"/>
  <c r="AI22" i="3" s="1"/>
  <c r="Y23" i="3"/>
  <c r="N23" i="3"/>
  <c r="C23" i="3"/>
  <c r="C22" i="3" s="1"/>
  <c r="AP22" i="3"/>
  <c r="AO22" i="3"/>
  <c r="AN22" i="3"/>
  <c r="AM22" i="3"/>
  <c r="AL22" i="3"/>
  <c r="AK22" i="3"/>
  <c r="AJ22" i="3"/>
  <c r="AF22" i="3"/>
  <c r="AF12" i="3" s="1"/>
  <c r="AE22" i="3"/>
  <c r="AE12" i="3" s="1"/>
  <c r="AD22" i="3"/>
  <c r="AC22" i="3"/>
  <c r="AB22" i="3"/>
  <c r="AA22" i="3"/>
  <c r="Z22" i="3"/>
  <c r="Y22" i="3"/>
  <c r="U22" i="3"/>
  <c r="T22" i="3"/>
  <c r="T12" i="3" s="1"/>
  <c r="S22" i="3"/>
  <c r="R22" i="3"/>
  <c r="Q22" i="3"/>
  <c r="P22" i="3"/>
  <c r="O22" i="3"/>
  <c r="N22" i="3"/>
  <c r="J22" i="3"/>
  <c r="J12" i="3" s="1"/>
  <c r="I22" i="3"/>
  <c r="I12" i="3" s="1"/>
  <c r="H22" i="3"/>
  <c r="G22" i="3"/>
  <c r="F22" i="3"/>
  <c r="E22" i="3"/>
  <c r="D22" i="3"/>
  <c r="AG21" i="3"/>
  <c r="AI20" i="3"/>
  <c r="Y20" i="3"/>
  <c r="N20" i="3"/>
  <c r="K20" i="3"/>
  <c r="C20" i="3"/>
  <c r="AI19" i="3"/>
  <c r="Y19" i="3"/>
  <c r="N19" i="3"/>
  <c r="K19" i="3"/>
  <c r="C19" i="3"/>
  <c r="AI18" i="3"/>
  <c r="Y18" i="3"/>
  <c r="N18" i="3"/>
  <c r="C18" i="3"/>
  <c r="AI17" i="3"/>
  <c r="Y17" i="3"/>
  <c r="Y14" i="3" s="1"/>
  <c r="N17" i="3"/>
  <c r="N14" i="3" s="1"/>
  <c r="K17" i="3"/>
  <c r="C17" i="3"/>
  <c r="AI16" i="3"/>
  <c r="Y16" i="3"/>
  <c r="N16" i="3"/>
  <c r="K16" i="3"/>
  <c r="C16" i="3"/>
  <c r="C14" i="3" s="1"/>
  <c r="AI15" i="3"/>
  <c r="Y15" i="3"/>
  <c r="N15" i="3"/>
  <c r="K15" i="3"/>
  <c r="C15" i="3"/>
  <c r="AP14" i="3"/>
  <c r="AO14" i="3"/>
  <c r="AN14" i="3"/>
  <c r="AM14" i="3"/>
  <c r="AL14" i="3"/>
  <c r="AK14" i="3"/>
  <c r="AJ14" i="3"/>
  <c r="AF14" i="3"/>
  <c r="AE14" i="3"/>
  <c r="AD14" i="3"/>
  <c r="AC14" i="3"/>
  <c r="AC12" i="3" s="1"/>
  <c r="AB14" i="3"/>
  <c r="AB12" i="3" s="1"/>
  <c r="AA14" i="3"/>
  <c r="Z14" i="3"/>
  <c r="U14" i="3"/>
  <c r="T14" i="3"/>
  <c r="S14" i="3"/>
  <c r="R14" i="3"/>
  <c r="Q14" i="3"/>
  <c r="Q12" i="3" s="1"/>
  <c r="P14" i="3"/>
  <c r="O14" i="3"/>
  <c r="J14" i="3"/>
  <c r="I14" i="3"/>
  <c r="H14" i="3"/>
  <c r="G14" i="3"/>
  <c r="F14" i="3"/>
  <c r="E14" i="3"/>
  <c r="D14" i="3"/>
  <c r="AG13" i="3"/>
  <c r="U12" i="3"/>
  <c r="O12" i="3"/>
  <c r="Y11" i="3"/>
  <c r="CL119" i="2"/>
  <c r="DB119" i="2" s="1"/>
  <c r="BJ119" i="2"/>
  <c r="M101" i="5"/>
  <c r="L101" i="5"/>
  <c r="K101" i="5"/>
  <c r="J101" i="5"/>
  <c r="I101" i="5"/>
  <c r="G101" i="5"/>
  <c r="F101" i="5"/>
  <c r="E101" i="5"/>
  <c r="D101" i="5"/>
  <c r="B101" i="5"/>
  <c r="I118" i="2"/>
  <c r="W118" i="2" s="1"/>
  <c r="AC118" i="2" s="1"/>
  <c r="M100" i="5"/>
  <c r="L100" i="5"/>
  <c r="K100" i="5"/>
  <c r="J100" i="5"/>
  <c r="G100" i="5"/>
  <c r="E100" i="5"/>
  <c r="D100" i="5"/>
  <c r="B100" i="5"/>
  <c r="I117" i="2"/>
  <c r="W117" i="2" s="1"/>
  <c r="M99" i="5"/>
  <c r="L99" i="5"/>
  <c r="K99" i="5"/>
  <c r="J99" i="5"/>
  <c r="I99" i="5"/>
  <c r="E99" i="5"/>
  <c r="J116" i="2"/>
  <c r="E116" i="2"/>
  <c r="CJ115" i="2"/>
  <c r="CC115" i="2"/>
  <c r="BS115" i="2"/>
  <c r="BQ115" i="2"/>
  <c r="BP115" i="2"/>
  <c r="BO115" i="2"/>
  <c r="BN115" i="2"/>
  <c r="BM115" i="2"/>
  <c r="BG115" i="2"/>
  <c r="BF115" i="2"/>
  <c r="BE115" i="2"/>
  <c r="BD115" i="2"/>
  <c r="BC115" i="2"/>
  <c r="BB115" i="2"/>
  <c r="BA115" i="2"/>
  <c r="AZ115" i="2"/>
  <c r="AW115" i="2"/>
  <c r="AV115" i="2"/>
  <c r="AU115" i="2"/>
  <c r="AT115" i="2"/>
  <c r="AK115" i="2"/>
  <c r="AJ115" i="2"/>
  <c r="AI115" i="2"/>
  <c r="AH115" i="2"/>
  <c r="AG115" i="2"/>
  <c r="AF115" i="2"/>
  <c r="AE115" i="2"/>
  <c r="AD115" i="2"/>
  <c r="AB115" i="2"/>
  <c r="AA115" i="2"/>
  <c r="AY115" i="4" s="1"/>
  <c r="Z115" i="2"/>
  <c r="X115" i="2"/>
  <c r="S115" i="2"/>
  <c r="U115" i="2" s="1"/>
  <c r="Q115" i="2"/>
  <c r="P115" i="2"/>
  <c r="O115" i="2"/>
  <c r="N115" i="2"/>
  <c r="M115" i="2"/>
  <c r="L115" i="2"/>
  <c r="K115" i="2"/>
  <c r="H115" i="2"/>
  <c r="K116" i="3" s="1"/>
  <c r="G115" i="2"/>
  <c r="F115" i="2"/>
  <c r="D115" i="2"/>
  <c r="CL114" i="2"/>
  <c r="DB114" i="2" s="1"/>
  <c r="BJ114" i="2"/>
  <c r="BI114" i="2"/>
  <c r="M98" i="5"/>
  <c r="L98" i="5"/>
  <c r="K98" i="5"/>
  <c r="J98" i="5"/>
  <c r="I98" i="5"/>
  <c r="G98" i="5"/>
  <c r="E98" i="5"/>
  <c r="D98" i="5"/>
  <c r="B98" i="5"/>
  <c r="I113" i="2"/>
  <c r="M97" i="5"/>
  <c r="K97" i="5"/>
  <c r="J97" i="5"/>
  <c r="G97" i="5"/>
  <c r="F97" i="5"/>
  <c r="E97" i="5"/>
  <c r="D97" i="5"/>
  <c r="B97" i="5"/>
  <c r="I112" i="2"/>
  <c r="W112" i="2" s="1"/>
  <c r="AC112" i="2" s="1"/>
  <c r="M96" i="5"/>
  <c r="L96" i="5"/>
  <c r="K96" i="5"/>
  <c r="I96" i="5"/>
  <c r="G96" i="5"/>
  <c r="E96" i="5"/>
  <c r="D96" i="5"/>
  <c r="I111" i="2"/>
  <c r="W111" i="2" s="1"/>
  <c r="CC110" i="2"/>
  <c r="CB110" i="2"/>
  <c r="BS110" i="2"/>
  <c r="BQ110" i="2"/>
  <c r="BP110" i="2"/>
  <c r="BO110" i="2"/>
  <c r="BN110" i="2"/>
  <c r="BM110" i="2"/>
  <c r="BG110" i="2"/>
  <c r="BF110" i="2"/>
  <c r="BE110" i="2"/>
  <c r="BD110" i="2"/>
  <c r="BC110" i="2"/>
  <c r="BB110" i="2"/>
  <c r="BA110" i="2"/>
  <c r="AZ110" i="2"/>
  <c r="AX110" i="2"/>
  <c r="AW110" i="2"/>
  <c r="AV110" i="2"/>
  <c r="AU110" i="2"/>
  <c r="AT110" i="2"/>
  <c r="AK110" i="2"/>
  <c r="AJ110" i="2"/>
  <c r="AI110" i="2"/>
  <c r="AH110" i="2"/>
  <c r="AG110" i="2"/>
  <c r="AF110" i="2"/>
  <c r="AE110" i="2"/>
  <c r="AD110" i="2"/>
  <c r="AB110" i="2"/>
  <c r="AA110" i="2"/>
  <c r="AY110" i="4" s="1"/>
  <c r="Z110" i="2"/>
  <c r="Y110" i="2"/>
  <c r="X110" i="2"/>
  <c r="Q110" i="2"/>
  <c r="P110" i="2"/>
  <c r="O110" i="2"/>
  <c r="N110" i="2"/>
  <c r="M110" i="2"/>
  <c r="L110" i="2"/>
  <c r="K110" i="2"/>
  <c r="J110" i="2"/>
  <c r="H110" i="2"/>
  <c r="K111" i="3" s="1"/>
  <c r="G110" i="2"/>
  <c r="F110" i="2"/>
  <c r="E110" i="2"/>
  <c r="D110" i="2"/>
  <c r="CL109" i="2"/>
  <c r="DB109" i="2" s="1"/>
  <c r="BJ109" i="2"/>
  <c r="BI109" i="2"/>
  <c r="M93" i="5"/>
  <c r="L93" i="5"/>
  <c r="K93" i="5"/>
  <c r="J93" i="5"/>
  <c r="I93" i="5"/>
  <c r="G93" i="5"/>
  <c r="E93" i="5"/>
  <c r="D93" i="5"/>
  <c r="B93" i="5"/>
  <c r="I108" i="2"/>
  <c r="R108" i="2" s="1"/>
  <c r="M92" i="5"/>
  <c r="L92" i="5"/>
  <c r="K92" i="5"/>
  <c r="I92" i="5"/>
  <c r="G92" i="5"/>
  <c r="E92" i="5"/>
  <c r="D92" i="5"/>
  <c r="B92" i="5"/>
  <c r="I107" i="2"/>
  <c r="R107" i="2" s="1"/>
  <c r="M91" i="5"/>
  <c r="L91" i="5"/>
  <c r="K91" i="5"/>
  <c r="J91" i="5"/>
  <c r="I91" i="5"/>
  <c r="F91" i="5"/>
  <c r="E91" i="5"/>
  <c r="D91" i="5"/>
  <c r="B91" i="5"/>
  <c r="AB106" i="2"/>
  <c r="I106" i="2"/>
  <c r="S106" i="2" s="1"/>
  <c r="U106" i="2" s="1"/>
  <c r="M90" i="5"/>
  <c r="L90" i="5"/>
  <c r="K90" i="5"/>
  <c r="J90" i="5"/>
  <c r="I90" i="5"/>
  <c r="G90" i="5"/>
  <c r="E90" i="5"/>
  <c r="B90" i="5"/>
  <c r="AU105" i="2"/>
  <c r="CK105" i="2" s="1"/>
  <c r="CO105" i="2" s="1"/>
  <c r="I105" i="2"/>
  <c r="R105" i="2" s="1"/>
  <c r="M89" i="5"/>
  <c r="L89" i="5"/>
  <c r="K89" i="5"/>
  <c r="J89" i="5"/>
  <c r="I89" i="5"/>
  <c r="G89" i="5"/>
  <c r="F89" i="5"/>
  <c r="E89" i="5"/>
  <c r="D89" i="5"/>
  <c r="B89" i="5"/>
  <c r="I104" i="2"/>
  <c r="R104" i="2" s="1"/>
  <c r="CC103" i="2"/>
  <c r="BS103" i="2"/>
  <c r="BQ103" i="2"/>
  <c r="BP103" i="2"/>
  <c r="BO103" i="2"/>
  <c r="BN103" i="2"/>
  <c r="BM103" i="2"/>
  <c r="BG103" i="2"/>
  <c r="BF103" i="2"/>
  <c r="BE103" i="2"/>
  <c r="BD103" i="2"/>
  <c r="BC103" i="2"/>
  <c r="BB103" i="2"/>
  <c r="BA103" i="2"/>
  <c r="AZ103" i="2"/>
  <c r="AX103" i="2"/>
  <c r="AW103" i="2"/>
  <c r="AV103" i="2"/>
  <c r="AT103" i="2"/>
  <c r="AK103" i="2"/>
  <c r="AJ103" i="2"/>
  <c r="AI103" i="2"/>
  <c r="AH103" i="2"/>
  <c r="AG103" i="2"/>
  <c r="AF103" i="2"/>
  <c r="AE103" i="2"/>
  <c r="AD103" i="2"/>
  <c r="AA103" i="2"/>
  <c r="Z103" i="2"/>
  <c r="Y103" i="2"/>
  <c r="X103" i="2"/>
  <c r="Q103" i="2"/>
  <c r="P103" i="2"/>
  <c r="O103" i="2"/>
  <c r="N103" i="2"/>
  <c r="M103" i="2"/>
  <c r="L103" i="2"/>
  <c r="K103" i="2"/>
  <c r="J103" i="2"/>
  <c r="H103" i="2"/>
  <c r="K104" i="3" s="1"/>
  <c r="G103" i="2"/>
  <c r="F103" i="2"/>
  <c r="E103" i="2"/>
  <c r="D103" i="2"/>
  <c r="CL102" i="2"/>
  <c r="DB102" i="2" s="1"/>
  <c r="BJ102" i="2"/>
  <c r="BI102" i="2"/>
  <c r="M88" i="5"/>
  <c r="L88" i="5"/>
  <c r="K88" i="5"/>
  <c r="J88" i="5"/>
  <c r="I88" i="5"/>
  <c r="G88" i="5"/>
  <c r="E88" i="5"/>
  <c r="D88" i="5"/>
  <c r="B88" i="5"/>
  <c r="I101" i="2"/>
  <c r="R101" i="2" s="1"/>
  <c r="M27" i="5"/>
  <c r="L27" i="5"/>
  <c r="K27" i="5"/>
  <c r="J27" i="5"/>
  <c r="G27" i="5"/>
  <c r="E27" i="5"/>
  <c r="B27" i="5"/>
  <c r="I100" i="2"/>
  <c r="R100" i="2" s="1"/>
  <c r="CC99" i="2"/>
  <c r="BS99" i="2"/>
  <c r="BQ99" i="2"/>
  <c r="BP99" i="2"/>
  <c r="BO99" i="2"/>
  <c r="BN99" i="2"/>
  <c r="BM99" i="2"/>
  <c r="BG99" i="2"/>
  <c r="BF99" i="2"/>
  <c r="BE99" i="2"/>
  <c r="BD99" i="2"/>
  <c r="BC99" i="2"/>
  <c r="BB99" i="2"/>
  <c r="BA99" i="2"/>
  <c r="AZ99" i="2"/>
  <c r="AX99" i="2"/>
  <c r="AW99" i="2"/>
  <c r="AV99" i="2"/>
  <c r="AU99" i="2"/>
  <c r="AT99" i="2"/>
  <c r="AK99" i="2"/>
  <c r="AJ99" i="2"/>
  <c r="AI99" i="2"/>
  <c r="AH99" i="2"/>
  <c r="AG99" i="2"/>
  <c r="AF99" i="2"/>
  <c r="AE99" i="2"/>
  <c r="AD99" i="2"/>
  <c r="AB99" i="2"/>
  <c r="AA99" i="2"/>
  <c r="AY99" i="4" s="1"/>
  <c r="Z99" i="2"/>
  <c r="Y99" i="2"/>
  <c r="X99" i="2"/>
  <c r="Q99" i="2"/>
  <c r="P99" i="2"/>
  <c r="O99" i="2"/>
  <c r="N99" i="2"/>
  <c r="M99" i="2"/>
  <c r="L99" i="2"/>
  <c r="K99" i="2"/>
  <c r="J99" i="2"/>
  <c r="H99" i="2"/>
  <c r="K100" i="3" s="1"/>
  <c r="G99" i="2"/>
  <c r="Y99" i="4" s="1"/>
  <c r="F99" i="2"/>
  <c r="E99" i="2"/>
  <c r="D99" i="2"/>
  <c r="CL98" i="2"/>
  <c r="DB98" i="2" s="1"/>
  <c r="BJ98" i="2"/>
  <c r="BI98" i="2"/>
  <c r="M87" i="5"/>
  <c r="L87" i="5"/>
  <c r="K87" i="5"/>
  <c r="J87" i="5"/>
  <c r="I87" i="5"/>
  <c r="G87" i="5"/>
  <c r="E87" i="5"/>
  <c r="D87" i="5"/>
  <c r="B87" i="5"/>
  <c r="I97" i="2"/>
  <c r="R97" i="2" s="1"/>
  <c r="M86" i="5"/>
  <c r="L86" i="5"/>
  <c r="K86" i="5"/>
  <c r="J86" i="5"/>
  <c r="I86" i="5"/>
  <c r="G86" i="5"/>
  <c r="E86" i="5"/>
  <c r="B86" i="5"/>
  <c r="Y96" i="2"/>
  <c r="I96" i="2"/>
  <c r="M85" i="5"/>
  <c r="L85" i="5"/>
  <c r="K85" i="5"/>
  <c r="J85" i="5"/>
  <c r="I85" i="5"/>
  <c r="E85" i="5"/>
  <c r="H95" i="2"/>
  <c r="CN95" i="2" s="1"/>
  <c r="E95" i="2"/>
  <c r="CK95" i="2" s="1"/>
  <c r="M84" i="5"/>
  <c r="L84" i="5"/>
  <c r="K84" i="5"/>
  <c r="J84" i="5"/>
  <c r="I84" i="5"/>
  <c r="G84" i="5"/>
  <c r="E84" i="5"/>
  <c r="D84" i="5"/>
  <c r="B84" i="5"/>
  <c r="I94" i="2"/>
  <c r="W94" i="2" s="1"/>
  <c r="AC94" i="2" s="1"/>
  <c r="M83" i="5"/>
  <c r="L83" i="5"/>
  <c r="K83" i="5"/>
  <c r="J83" i="5"/>
  <c r="I83" i="5"/>
  <c r="G83" i="5"/>
  <c r="E83" i="5"/>
  <c r="B83" i="5"/>
  <c r="E93" i="2"/>
  <c r="M82" i="5"/>
  <c r="L82" i="5"/>
  <c r="K82" i="5"/>
  <c r="J82" i="5"/>
  <c r="I82" i="5"/>
  <c r="G82" i="5"/>
  <c r="D82" i="5"/>
  <c r="I92" i="2"/>
  <c r="W92" i="2" s="1"/>
  <c r="AC92" i="2" s="1"/>
  <c r="M81" i="5"/>
  <c r="K81" i="5"/>
  <c r="J81" i="5"/>
  <c r="G81" i="5"/>
  <c r="E81" i="5"/>
  <c r="B81" i="5"/>
  <c r="E91" i="2"/>
  <c r="M80" i="5"/>
  <c r="L80" i="5"/>
  <c r="K80" i="5"/>
  <c r="J80" i="5"/>
  <c r="I80" i="5"/>
  <c r="E80" i="5"/>
  <c r="D80" i="5"/>
  <c r="AB90" i="2"/>
  <c r="I90" i="2"/>
  <c r="R90" i="2" s="1"/>
  <c r="CC89" i="2"/>
  <c r="CB89" i="2"/>
  <c r="BS89" i="2"/>
  <c r="BQ89" i="2"/>
  <c r="BP89" i="2"/>
  <c r="BO89" i="2"/>
  <c r="BN89" i="2"/>
  <c r="BM89" i="2"/>
  <c r="BG89" i="2"/>
  <c r="BF89" i="2"/>
  <c r="BE89" i="2"/>
  <c r="BD89" i="2"/>
  <c r="BC89" i="2"/>
  <c r="BB89" i="2"/>
  <c r="BA89" i="2"/>
  <c r="AZ89" i="2"/>
  <c r="AX89" i="2"/>
  <c r="AW89" i="2"/>
  <c r="AV89" i="2"/>
  <c r="AU89" i="2"/>
  <c r="AT89" i="2"/>
  <c r="AK89" i="2"/>
  <c r="AJ89" i="2"/>
  <c r="AI89" i="2"/>
  <c r="AH89" i="2"/>
  <c r="AG89" i="2"/>
  <c r="AF89" i="2"/>
  <c r="AE89" i="2"/>
  <c r="AD89" i="2"/>
  <c r="AA89" i="2"/>
  <c r="Z89" i="2"/>
  <c r="X89" i="2"/>
  <c r="Q89" i="2"/>
  <c r="P89" i="2"/>
  <c r="O89" i="2"/>
  <c r="N89" i="2"/>
  <c r="M89" i="2"/>
  <c r="L89" i="2"/>
  <c r="K89" i="2"/>
  <c r="J89" i="2"/>
  <c r="G89" i="2"/>
  <c r="Y89" i="4" s="1"/>
  <c r="F89" i="2"/>
  <c r="D89" i="2"/>
  <c r="CL88" i="2"/>
  <c r="DB88" i="2" s="1"/>
  <c r="BJ88" i="2"/>
  <c r="BI88" i="2"/>
  <c r="M77" i="5"/>
  <c r="L77" i="5"/>
  <c r="K77" i="5"/>
  <c r="J77" i="5"/>
  <c r="I77" i="5"/>
  <c r="G77" i="5"/>
  <c r="E77" i="5"/>
  <c r="D77" i="5"/>
  <c r="I87" i="2"/>
  <c r="M76" i="5"/>
  <c r="L76" i="5"/>
  <c r="K76" i="5"/>
  <c r="J76" i="5"/>
  <c r="I76" i="5"/>
  <c r="G76" i="5"/>
  <c r="E76" i="5"/>
  <c r="D76" i="5"/>
  <c r="B76" i="5"/>
  <c r="I86" i="2"/>
  <c r="W86" i="2" s="1"/>
  <c r="AC86" i="2" s="1"/>
  <c r="M75" i="5"/>
  <c r="L75" i="5"/>
  <c r="K75" i="5"/>
  <c r="J75" i="5"/>
  <c r="I75" i="5"/>
  <c r="G75" i="5"/>
  <c r="E75" i="5"/>
  <c r="B75" i="5"/>
  <c r="E85" i="2"/>
  <c r="CK85" i="2" s="1"/>
  <c r="CO85" i="2" s="1"/>
  <c r="M74" i="5"/>
  <c r="L74" i="5"/>
  <c r="K74" i="5"/>
  <c r="J74" i="5"/>
  <c r="I74" i="5"/>
  <c r="G74" i="5"/>
  <c r="E74" i="5"/>
  <c r="D74" i="5"/>
  <c r="B74" i="5"/>
  <c r="I84" i="2"/>
  <c r="S84" i="2" s="1"/>
  <c r="U84" i="2" s="1"/>
  <c r="L73" i="5"/>
  <c r="J73" i="5"/>
  <c r="I73" i="5"/>
  <c r="G73" i="5"/>
  <c r="E73" i="5"/>
  <c r="D73" i="5"/>
  <c r="B73" i="5"/>
  <c r="I83" i="2"/>
  <c r="M72" i="5"/>
  <c r="K72" i="5"/>
  <c r="F72" i="5"/>
  <c r="E72" i="5"/>
  <c r="D72" i="5"/>
  <c r="D82" i="2"/>
  <c r="BS81" i="2"/>
  <c r="BQ81" i="2"/>
  <c r="BP81" i="2"/>
  <c r="BO81" i="2"/>
  <c r="BN81" i="2"/>
  <c r="BM81" i="2"/>
  <c r="BG81" i="2"/>
  <c r="BF81" i="2"/>
  <c r="BE81" i="2"/>
  <c r="BD81" i="2"/>
  <c r="BC81" i="2"/>
  <c r="BB81" i="2"/>
  <c r="BA81" i="2"/>
  <c r="AZ81" i="2"/>
  <c r="AX81" i="2"/>
  <c r="AW81" i="2"/>
  <c r="AV81" i="2"/>
  <c r="AU81" i="2"/>
  <c r="AT81" i="2"/>
  <c r="AK81" i="2"/>
  <c r="AJ81" i="2"/>
  <c r="AI81" i="2"/>
  <c r="AH81" i="2"/>
  <c r="AG81" i="2"/>
  <c r="AF81" i="2"/>
  <c r="AE81" i="2"/>
  <c r="AD81" i="2"/>
  <c r="AB81" i="2"/>
  <c r="AA81" i="2"/>
  <c r="Z81" i="2"/>
  <c r="Y81" i="2"/>
  <c r="X81" i="2"/>
  <c r="Q81" i="2"/>
  <c r="P81" i="2"/>
  <c r="O81" i="2"/>
  <c r="N81" i="2"/>
  <c r="M81" i="2"/>
  <c r="L81" i="2"/>
  <c r="K81" i="2"/>
  <c r="J81" i="2"/>
  <c r="H81" i="2"/>
  <c r="K82" i="3" s="1"/>
  <c r="G81" i="2"/>
  <c r="F81" i="2"/>
  <c r="CL80" i="2"/>
  <c r="DB80" i="2" s="1"/>
  <c r="BJ80" i="2"/>
  <c r="BI80" i="2"/>
  <c r="M71" i="5"/>
  <c r="L71" i="5"/>
  <c r="K71" i="5"/>
  <c r="J71" i="5"/>
  <c r="I71" i="5"/>
  <c r="G71" i="5"/>
  <c r="E71" i="5"/>
  <c r="D71" i="5"/>
  <c r="I79" i="2"/>
  <c r="S79" i="2" s="1"/>
  <c r="U79" i="2" s="1"/>
  <c r="M70" i="5"/>
  <c r="L70" i="5"/>
  <c r="K70" i="5"/>
  <c r="J70" i="5"/>
  <c r="I70" i="5"/>
  <c r="G70" i="5"/>
  <c r="E70" i="5"/>
  <c r="D70" i="5"/>
  <c r="B70" i="5"/>
  <c r="I78" i="2"/>
  <c r="R78" i="2" s="1"/>
  <c r="M69" i="5"/>
  <c r="L69" i="5"/>
  <c r="K69" i="5"/>
  <c r="I69" i="5"/>
  <c r="G69" i="5"/>
  <c r="E69" i="5"/>
  <c r="AU77" i="2"/>
  <c r="CK77" i="2" s="1"/>
  <c r="CO77" i="2" s="1"/>
  <c r="I77" i="2"/>
  <c r="S77" i="2" s="1"/>
  <c r="U77" i="2" s="1"/>
  <c r="L68" i="5"/>
  <c r="J68" i="5"/>
  <c r="I68" i="5"/>
  <c r="G68" i="5"/>
  <c r="E68" i="5"/>
  <c r="B68" i="5"/>
  <c r="AU76" i="2"/>
  <c r="I76" i="2"/>
  <c r="W76" i="2" s="1"/>
  <c r="AC76" i="2" s="1"/>
  <c r="M67" i="5"/>
  <c r="L67" i="5"/>
  <c r="K67" i="5"/>
  <c r="J67" i="5"/>
  <c r="I67" i="5"/>
  <c r="G67" i="5"/>
  <c r="E67" i="5"/>
  <c r="B67" i="5"/>
  <c r="AU75" i="2"/>
  <c r="I75" i="2"/>
  <c r="W75" i="2" s="1"/>
  <c r="AC75" i="2" s="1"/>
  <c r="M66" i="5"/>
  <c r="L66" i="5"/>
  <c r="K66" i="5"/>
  <c r="J66" i="5"/>
  <c r="I66" i="5"/>
  <c r="G66" i="5"/>
  <c r="E66" i="5"/>
  <c r="B66" i="5"/>
  <c r="E74" i="2"/>
  <c r="CK74" i="2" s="1"/>
  <c r="CO74" i="2" s="1"/>
  <c r="CC73" i="2"/>
  <c r="BS73" i="2"/>
  <c r="BQ73" i="2"/>
  <c r="BP73" i="2"/>
  <c r="BO73" i="2"/>
  <c r="BN73" i="2"/>
  <c r="BM73" i="2"/>
  <c r="BG73" i="2"/>
  <c r="BF73" i="2"/>
  <c r="BE73" i="2"/>
  <c r="BD73" i="2"/>
  <c r="BC73" i="2"/>
  <c r="BB73" i="2"/>
  <c r="BA73" i="2"/>
  <c r="AZ73" i="2"/>
  <c r="AX73" i="2"/>
  <c r="AW73" i="2"/>
  <c r="AV73" i="2"/>
  <c r="AT73" i="2"/>
  <c r="AK73" i="2"/>
  <c r="AJ73" i="2"/>
  <c r="AI73" i="2"/>
  <c r="AH73" i="2"/>
  <c r="AG73" i="2"/>
  <c r="AF73" i="2"/>
  <c r="AE73" i="2"/>
  <c r="AD73" i="2"/>
  <c r="AB73" i="2"/>
  <c r="AA73" i="2"/>
  <c r="AY73" i="4" s="1"/>
  <c r="Z73" i="2"/>
  <c r="Y73" i="2"/>
  <c r="X73" i="2"/>
  <c r="Q73" i="2"/>
  <c r="P73" i="2"/>
  <c r="O73" i="2"/>
  <c r="N73" i="2"/>
  <c r="M73" i="2"/>
  <c r="L73" i="2"/>
  <c r="K73" i="2"/>
  <c r="J73" i="2"/>
  <c r="H73" i="2"/>
  <c r="K74" i="3" s="1"/>
  <c r="G73" i="2"/>
  <c r="Y73" i="4" s="1"/>
  <c r="F73" i="2"/>
  <c r="D73" i="2"/>
  <c r="CL72" i="2"/>
  <c r="DB72" i="2" s="1"/>
  <c r="BJ72" i="2"/>
  <c r="BI72" i="2"/>
  <c r="M63" i="5"/>
  <c r="L63" i="5"/>
  <c r="K63" i="5"/>
  <c r="J63" i="5"/>
  <c r="I63" i="5"/>
  <c r="G63" i="5"/>
  <c r="E63" i="5"/>
  <c r="D63" i="5"/>
  <c r="B63" i="5"/>
  <c r="I71" i="2"/>
  <c r="R71" i="2" s="1"/>
  <c r="M62" i="5"/>
  <c r="L62" i="5"/>
  <c r="K62" i="5"/>
  <c r="I62" i="5"/>
  <c r="G62" i="5"/>
  <c r="E62" i="5"/>
  <c r="D62" i="5"/>
  <c r="I70" i="2"/>
  <c r="S70" i="2" s="1"/>
  <c r="U70" i="2" s="1"/>
  <c r="M61" i="5"/>
  <c r="L61" i="5"/>
  <c r="K61" i="5"/>
  <c r="J61" i="5"/>
  <c r="I61" i="5"/>
  <c r="G61" i="5"/>
  <c r="F61" i="5"/>
  <c r="E61" i="5"/>
  <c r="B61" i="5"/>
  <c r="E69" i="2"/>
  <c r="M60" i="5"/>
  <c r="L60" i="5"/>
  <c r="K60" i="5"/>
  <c r="J60" i="5"/>
  <c r="I60" i="5"/>
  <c r="G60" i="5"/>
  <c r="E60" i="5"/>
  <c r="D60" i="5"/>
  <c r="I68" i="2"/>
  <c r="M59" i="5"/>
  <c r="K59" i="5"/>
  <c r="J59" i="5"/>
  <c r="G59" i="5"/>
  <c r="E59" i="5"/>
  <c r="B59" i="5"/>
  <c r="E67" i="2"/>
  <c r="L58" i="5"/>
  <c r="K58" i="5"/>
  <c r="J58" i="5"/>
  <c r="I58" i="5"/>
  <c r="G58" i="5"/>
  <c r="B58" i="5"/>
  <c r="E66" i="2"/>
  <c r="CK66" i="2" s="1"/>
  <c r="CO66" i="2" s="1"/>
  <c r="CC65" i="2"/>
  <c r="BS65" i="2"/>
  <c r="BQ65" i="2"/>
  <c r="BP65" i="2"/>
  <c r="BO65" i="2"/>
  <c r="BN65" i="2"/>
  <c r="BM65" i="2"/>
  <c r="BG65" i="2"/>
  <c r="BF65" i="2"/>
  <c r="BE65" i="2"/>
  <c r="BD65" i="2"/>
  <c r="BC65" i="2"/>
  <c r="BB65" i="2"/>
  <c r="BA65" i="2"/>
  <c r="AZ65" i="2"/>
  <c r="AX65" i="2"/>
  <c r="AW65" i="2"/>
  <c r="AV65" i="2"/>
  <c r="AU65" i="2"/>
  <c r="AT65" i="2"/>
  <c r="AK65" i="2"/>
  <c r="AJ65" i="2"/>
  <c r="AI65" i="2"/>
  <c r="AH65" i="2"/>
  <c r="AG65" i="2"/>
  <c r="AF65" i="2"/>
  <c r="AE65" i="2"/>
  <c r="AD65" i="2"/>
  <c r="AB65" i="2"/>
  <c r="AA65" i="2"/>
  <c r="AY65" i="4" s="1"/>
  <c r="Z65" i="2"/>
  <c r="Y65" i="2"/>
  <c r="X65" i="2"/>
  <c r="Q65" i="2"/>
  <c r="P65" i="2"/>
  <c r="O65" i="2"/>
  <c r="N65" i="2"/>
  <c r="M65" i="2"/>
  <c r="L65" i="2"/>
  <c r="K65" i="2"/>
  <c r="J65" i="2"/>
  <c r="H65" i="2"/>
  <c r="K66" i="3" s="1"/>
  <c r="G65" i="2"/>
  <c r="F65" i="2"/>
  <c r="D65" i="2"/>
  <c r="CL64" i="2"/>
  <c r="DB64" i="2" s="1"/>
  <c r="BJ64" i="2"/>
  <c r="BI64" i="2"/>
  <c r="M55" i="5"/>
  <c r="L55" i="5"/>
  <c r="K55" i="5"/>
  <c r="J55" i="5"/>
  <c r="I55" i="5"/>
  <c r="E55" i="5"/>
  <c r="D55" i="5"/>
  <c r="B55" i="5"/>
  <c r="AX63" i="2"/>
  <c r="CN63" i="2" s="1"/>
  <c r="CO63" i="2" s="1"/>
  <c r="I63" i="2"/>
  <c r="W63" i="2" s="1"/>
  <c r="AC63" i="2" s="1"/>
  <c r="M54" i="5"/>
  <c r="L54" i="5"/>
  <c r="K54" i="5"/>
  <c r="J54" i="5"/>
  <c r="I54" i="5"/>
  <c r="G54" i="5"/>
  <c r="E54" i="5"/>
  <c r="D54" i="5"/>
  <c r="I62" i="2"/>
  <c r="R62" i="2" s="1"/>
  <c r="M53" i="5"/>
  <c r="L53" i="5"/>
  <c r="K53" i="5"/>
  <c r="J53" i="5"/>
  <c r="I53" i="5"/>
  <c r="E53" i="5"/>
  <c r="D53" i="5"/>
  <c r="AB61" i="2"/>
  <c r="I61" i="2"/>
  <c r="M52" i="5"/>
  <c r="L52" i="5"/>
  <c r="K52" i="5"/>
  <c r="J52" i="5"/>
  <c r="I52" i="5"/>
  <c r="G52" i="5"/>
  <c r="F52" i="5"/>
  <c r="E52" i="5"/>
  <c r="D52" i="5"/>
  <c r="B52" i="5"/>
  <c r="I60" i="2"/>
  <c r="M51" i="5"/>
  <c r="L51" i="5"/>
  <c r="K51" i="5"/>
  <c r="J51" i="5"/>
  <c r="I51" i="5"/>
  <c r="G51" i="5"/>
  <c r="D51" i="5"/>
  <c r="B51" i="5"/>
  <c r="I59" i="2"/>
  <c r="S59" i="2" s="1"/>
  <c r="U59" i="2" s="1"/>
  <c r="M50" i="5"/>
  <c r="L50" i="5"/>
  <c r="J50" i="5"/>
  <c r="I50" i="5"/>
  <c r="E50" i="5"/>
  <c r="D50" i="5"/>
  <c r="B50" i="5"/>
  <c r="AB58" i="2"/>
  <c r="CN58" i="2" s="1"/>
  <c r="G58" i="2"/>
  <c r="CM58" i="2" s="1"/>
  <c r="CO58" i="2" s="1"/>
  <c r="M49" i="5"/>
  <c r="L49" i="5"/>
  <c r="K49" i="5"/>
  <c r="I49" i="5"/>
  <c r="E49" i="5"/>
  <c r="AX57" i="2"/>
  <c r="CN57" i="2" s="1"/>
  <c r="E57" i="2"/>
  <c r="CC56" i="2"/>
  <c r="BS56" i="2"/>
  <c r="BQ56" i="2"/>
  <c r="BP56" i="2"/>
  <c r="BO56" i="2"/>
  <c r="BN56" i="2"/>
  <c r="BM56" i="2"/>
  <c r="BG56" i="2"/>
  <c r="BF56" i="2"/>
  <c r="BE56" i="2"/>
  <c r="BD56" i="2"/>
  <c r="BC56" i="2"/>
  <c r="BB56" i="2"/>
  <c r="BA56" i="2"/>
  <c r="AZ56" i="2"/>
  <c r="AW56" i="2"/>
  <c r="AV56" i="2"/>
  <c r="AU56" i="2"/>
  <c r="AT56" i="2"/>
  <c r="AK56" i="2"/>
  <c r="AJ56" i="2"/>
  <c r="AI56" i="2"/>
  <c r="AH56" i="2"/>
  <c r="AG56" i="2"/>
  <c r="AF56" i="2"/>
  <c r="AE56" i="2"/>
  <c r="AD56" i="2"/>
  <c r="AA56" i="2"/>
  <c r="Z56" i="2"/>
  <c r="Y56" i="2"/>
  <c r="X56" i="2"/>
  <c r="Q56" i="2"/>
  <c r="P56" i="2"/>
  <c r="O56" i="2"/>
  <c r="N56" i="2"/>
  <c r="M56" i="2"/>
  <c r="L56" i="2"/>
  <c r="K56" i="2"/>
  <c r="J56" i="2"/>
  <c r="H56" i="2"/>
  <c r="K57" i="3" s="1"/>
  <c r="F56" i="2"/>
  <c r="D56" i="2"/>
  <c r="CL55" i="2"/>
  <c r="DB55" i="2" s="1"/>
  <c r="BJ55" i="2"/>
  <c r="BI55" i="2"/>
  <c r="M46" i="5"/>
  <c r="L46" i="5"/>
  <c r="K46" i="5"/>
  <c r="J46" i="5"/>
  <c r="I46" i="5"/>
  <c r="G46" i="5"/>
  <c r="E46" i="5"/>
  <c r="E54" i="2"/>
  <c r="CK54" i="2" s="1"/>
  <c r="CO54" i="2" s="1"/>
  <c r="M45" i="5"/>
  <c r="L45" i="5"/>
  <c r="K45" i="5"/>
  <c r="J45" i="5"/>
  <c r="I45" i="5"/>
  <c r="G45" i="5"/>
  <c r="E45" i="5"/>
  <c r="B45" i="5"/>
  <c r="Y53" i="2"/>
  <c r="E53" i="2"/>
  <c r="M44" i="5"/>
  <c r="L44" i="5"/>
  <c r="K44" i="5"/>
  <c r="J44" i="5"/>
  <c r="I44" i="5"/>
  <c r="G44" i="5"/>
  <c r="D44" i="5"/>
  <c r="I52" i="2"/>
  <c r="M43" i="5"/>
  <c r="L43" i="5"/>
  <c r="J43" i="5"/>
  <c r="I43" i="5"/>
  <c r="G43" i="5"/>
  <c r="E43" i="5"/>
  <c r="D43" i="5"/>
  <c r="B43" i="5"/>
  <c r="I51" i="2"/>
  <c r="W51" i="2" s="1"/>
  <c r="AC51" i="2" s="1"/>
  <c r="M42" i="5"/>
  <c r="L42" i="5"/>
  <c r="K42" i="5"/>
  <c r="J42" i="5"/>
  <c r="I42" i="5"/>
  <c r="G42" i="5"/>
  <c r="E42" i="5"/>
  <c r="D42" i="5"/>
  <c r="B42" i="5"/>
  <c r="I50" i="2"/>
  <c r="R50" i="2" s="1"/>
  <c r="M41" i="5"/>
  <c r="L41" i="5"/>
  <c r="K41" i="5"/>
  <c r="J41" i="5"/>
  <c r="I41" i="5"/>
  <c r="G41" i="5"/>
  <c r="E41" i="5"/>
  <c r="E49" i="2"/>
  <c r="CK49" i="2" s="1"/>
  <c r="CO49" i="2" s="1"/>
  <c r="M40" i="5"/>
  <c r="K40" i="5"/>
  <c r="J40" i="5"/>
  <c r="E40" i="5"/>
  <c r="B40" i="5"/>
  <c r="Y48" i="2"/>
  <c r="H48" i="2"/>
  <c r="CN48" i="2" s="1"/>
  <c r="E48" i="2"/>
  <c r="CC47" i="2"/>
  <c r="BS47" i="2"/>
  <c r="BQ47" i="2"/>
  <c r="BP47" i="2"/>
  <c r="BO47" i="2"/>
  <c r="BN47" i="2"/>
  <c r="BM47" i="2"/>
  <c r="BG47" i="2"/>
  <c r="BF47" i="2"/>
  <c r="BE47" i="2"/>
  <c r="BD47" i="2"/>
  <c r="BC47" i="2"/>
  <c r="BB47" i="2"/>
  <c r="BA47" i="2"/>
  <c r="AZ47" i="2"/>
  <c r="AX47" i="2"/>
  <c r="AW47" i="2"/>
  <c r="AV47" i="2"/>
  <c r="AU47" i="2"/>
  <c r="AT47" i="2"/>
  <c r="AK47" i="2"/>
  <c r="AJ47" i="2"/>
  <c r="AI47" i="2"/>
  <c r="AH47" i="2"/>
  <c r="AG47" i="2"/>
  <c r="AF47" i="2"/>
  <c r="AE47" i="2"/>
  <c r="AD47" i="2"/>
  <c r="AB47" i="2"/>
  <c r="AA47" i="2"/>
  <c r="Z47" i="2"/>
  <c r="X47" i="2"/>
  <c r="Q47" i="2"/>
  <c r="P47" i="2"/>
  <c r="O47" i="2"/>
  <c r="N47" i="2"/>
  <c r="M47" i="2"/>
  <c r="L47" i="2"/>
  <c r="K47" i="2"/>
  <c r="J47" i="2"/>
  <c r="G47" i="2"/>
  <c r="Y47" i="4" s="1"/>
  <c r="F47" i="2"/>
  <c r="D47" i="2"/>
  <c r="CL46" i="2"/>
  <c r="DB46" i="2" s="1"/>
  <c r="BJ46" i="2"/>
  <c r="BI46" i="2"/>
  <c r="M39" i="5"/>
  <c r="L39" i="5"/>
  <c r="K39" i="5"/>
  <c r="I39" i="5"/>
  <c r="G39" i="5"/>
  <c r="F39" i="5"/>
  <c r="E39" i="5"/>
  <c r="D39" i="5"/>
  <c r="I45" i="2"/>
  <c r="M38" i="5"/>
  <c r="L38" i="5"/>
  <c r="J38" i="5"/>
  <c r="I38" i="5"/>
  <c r="G38" i="5"/>
  <c r="E38" i="5"/>
  <c r="D38" i="5"/>
  <c r="B38" i="5"/>
  <c r="I44" i="2"/>
  <c r="W44" i="2" s="1"/>
  <c r="AC44" i="2" s="1"/>
  <c r="M37" i="5"/>
  <c r="L37" i="5"/>
  <c r="K37" i="5"/>
  <c r="J37" i="5"/>
  <c r="I37" i="5"/>
  <c r="G37" i="5"/>
  <c r="F37" i="5"/>
  <c r="E37" i="5"/>
  <c r="D37" i="5"/>
  <c r="B37" i="5"/>
  <c r="I43" i="2"/>
  <c r="W43" i="2" s="1"/>
  <c r="AC43" i="2" s="1"/>
  <c r="L36" i="5"/>
  <c r="K36" i="5"/>
  <c r="J36" i="5"/>
  <c r="I36" i="5"/>
  <c r="G36" i="5"/>
  <c r="E36" i="5"/>
  <c r="D36" i="5"/>
  <c r="B36" i="5"/>
  <c r="I42" i="2"/>
  <c r="M35" i="5"/>
  <c r="K35" i="5"/>
  <c r="J35" i="5"/>
  <c r="F35" i="5"/>
  <c r="E35" i="5"/>
  <c r="AX41" i="2"/>
  <c r="CN41" i="2" s="1"/>
  <c r="Y41" i="2"/>
  <c r="I41" i="2"/>
  <c r="R41" i="2" s="1"/>
  <c r="CC40" i="2"/>
  <c r="BS40" i="2"/>
  <c r="BQ40" i="2"/>
  <c r="BP40" i="2"/>
  <c r="BO40" i="2"/>
  <c r="BN40" i="2"/>
  <c r="BM40" i="2"/>
  <c r="BG40" i="2"/>
  <c r="BF40" i="2"/>
  <c r="BE40" i="2"/>
  <c r="BD40" i="2"/>
  <c r="BC40" i="2"/>
  <c r="BB40" i="2"/>
  <c r="BA40" i="2"/>
  <c r="AZ40" i="2"/>
  <c r="AW40" i="2"/>
  <c r="AV40" i="2"/>
  <c r="AU40" i="2"/>
  <c r="AT40" i="2"/>
  <c r="AK40" i="2"/>
  <c r="AJ40" i="2"/>
  <c r="AI40" i="2"/>
  <c r="AH40" i="2"/>
  <c r="AG40" i="2"/>
  <c r="AF40" i="2"/>
  <c r="AE40" i="2"/>
  <c r="AD40" i="2"/>
  <c r="AB40" i="2"/>
  <c r="AA40" i="2"/>
  <c r="Z40" i="2"/>
  <c r="X40" i="2"/>
  <c r="Q40" i="2"/>
  <c r="P40" i="2"/>
  <c r="O40" i="2"/>
  <c r="N40" i="2"/>
  <c r="M40" i="2"/>
  <c r="L40" i="2"/>
  <c r="K40" i="2"/>
  <c r="J40" i="2"/>
  <c r="H40" i="2"/>
  <c r="K41" i="3" s="1"/>
  <c r="G40" i="2"/>
  <c r="Y40" i="4" s="1"/>
  <c r="F40" i="2"/>
  <c r="E40" i="2"/>
  <c r="D40" i="2"/>
  <c r="CL39" i="2"/>
  <c r="DB39" i="2" s="1"/>
  <c r="BJ39" i="2"/>
  <c r="BI39" i="2"/>
  <c r="M34" i="5"/>
  <c r="L34" i="5"/>
  <c r="K34" i="5"/>
  <c r="J34" i="5"/>
  <c r="I34" i="5"/>
  <c r="G34" i="5"/>
  <c r="E34" i="5"/>
  <c r="D34" i="5"/>
  <c r="B34" i="5"/>
  <c r="I38" i="2"/>
  <c r="M33" i="5"/>
  <c r="L33" i="5"/>
  <c r="K33" i="5"/>
  <c r="J33" i="5"/>
  <c r="I33" i="5"/>
  <c r="G33" i="5"/>
  <c r="E33" i="5"/>
  <c r="B33" i="5"/>
  <c r="I37" i="2"/>
  <c r="M32" i="5"/>
  <c r="L32" i="5"/>
  <c r="K32" i="5"/>
  <c r="J32" i="5"/>
  <c r="I32" i="5"/>
  <c r="E32" i="5"/>
  <c r="D32" i="5"/>
  <c r="B32" i="5"/>
  <c r="AX36" i="2"/>
  <c r="CN36" i="2" s="1"/>
  <c r="CO36" i="2" s="1"/>
  <c r="I36" i="2"/>
  <c r="W36" i="2" s="1"/>
  <c r="AC36" i="2" s="1"/>
  <c r="AS36" i="2" s="1"/>
  <c r="M31" i="5"/>
  <c r="L31" i="5"/>
  <c r="K31" i="5"/>
  <c r="J31" i="5"/>
  <c r="I31" i="5"/>
  <c r="E31" i="5"/>
  <c r="D31" i="5"/>
  <c r="B31" i="5"/>
  <c r="AB35" i="2"/>
  <c r="CN35" i="2" s="1"/>
  <c r="CO35" i="2" s="1"/>
  <c r="I35" i="2"/>
  <c r="S35" i="2" s="1"/>
  <c r="U35" i="2" s="1"/>
  <c r="K30" i="5"/>
  <c r="J30" i="5"/>
  <c r="G30" i="5"/>
  <c r="B30" i="5"/>
  <c r="AU34" i="2"/>
  <c r="AU33" i="2" s="1"/>
  <c r="Y34" i="2"/>
  <c r="I34" i="2"/>
  <c r="R34" i="2" s="1"/>
  <c r="BT33" i="2"/>
  <c r="BS33" i="2"/>
  <c r="BQ33" i="2"/>
  <c r="BP33" i="2"/>
  <c r="BO33" i="2"/>
  <c r="BN33" i="2"/>
  <c r="BM33" i="2"/>
  <c r="BG33" i="2"/>
  <c r="BF33" i="2"/>
  <c r="BE33" i="2"/>
  <c r="BD33" i="2"/>
  <c r="BC33" i="2"/>
  <c r="BB33" i="2"/>
  <c r="BA33" i="2"/>
  <c r="AZ33" i="2"/>
  <c r="AW33" i="2"/>
  <c r="AV33" i="2"/>
  <c r="AT33" i="2"/>
  <c r="AK33" i="2"/>
  <c r="AJ33" i="2"/>
  <c r="AI33" i="2"/>
  <c r="AH33" i="2"/>
  <c r="AG33" i="2"/>
  <c r="AF33" i="2"/>
  <c r="AE33" i="2"/>
  <c r="AD33" i="2"/>
  <c r="AA33" i="2"/>
  <c r="AY33" i="4" s="1"/>
  <c r="Z33" i="2"/>
  <c r="X33" i="2"/>
  <c r="Q33" i="2"/>
  <c r="P33" i="2"/>
  <c r="O33" i="2"/>
  <c r="N33" i="2"/>
  <c r="M33" i="2"/>
  <c r="L33" i="2"/>
  <c r="K33" i="2"/>
  <c r="J33" i="2"/>
  <c r="H33" i="2"/>
  <c r="K34" i="3" s="1"/>
  <c r="G33" i="2"/>
  <c r="Y33" i="4" s="1"/>
  <c r="F33" i="2"/>
  <c r="E33" i="2"/>
  <c r="D33" i="2"/>
  <c r="CL32" i="2"/>
  <c r="DB32" i="2" s="1"/>
  <c r="BJ32" i="2"/>
  <c r="BI32" i="2"/>
  <c r="M26" i="5"/>
  <c r="L26" i="5"/>
  <c r="K26" i="5"/>
  <c r="J26" i="5"/>
  <c r="I26" i="5"/>
  <c r="G26" i="5"/>
  <c r="E26" i="5"/>
  <c r="D26" i="5"/>
  <c r="B26" i="5"/>
  <c r="I31" i="2"/>
  <c r="R31" i="2" s="1"/>
  <c r="M25" i="5"/>
  <c r="L25" i="5"/>
  <c r="K25" i="5"/>
  <c r="J25" i="5"/>
  <c r="I25" i="5"/>
  <c r="G25" i="5"/>
  <c r="E25" i="5"/>
  <c r="D25" i="5"/>
  <c r="B25" i="5"/>
  <c r="I30" i="2"/>
  <c r="W30" i="2" s="1"/>
  <c r="AC30" i="2" s="1"/>
  <c r="AN30" i="2" s="1"/>
  <c r="M24" i="5"/>
  <c r="L24" i="5"/>
  <c r="K24" i="5"/>
  <c r="J24" i="5"/>
  <c r="I24" i="5"/>
  <c r="G24" i="5"/>
  <c r="E24" i="5"/>
  <c r="B24" i="5"/>
  <c r="E29" i="2"/>
  <c r="M23" i="5"/>
  <c r="L23" i="5"/>
  <c r="K23" i="5"/>
  <c r="J23" i="5"/>
  <c r="I23" i="5"/>
  <c r="G23" i="5"/>
  <c r="E23" i="5"/>
  <c r="D23" i="5"/>
  <c r="B23" i="5"/>
  <c r="I28" i="2"/>
  <c r="W28" i="2" s="1"/>
  <c r="AC28" i="2" s="1"/>
  <c r="M22" i="5"/>
  <c r="K22" i="5"/>
  <c r="J22" i="5"/>
  <c r="I22" i="5"/>
  <c r="G22" i="5"/>
  <c r="E22" i="5"/>
  <c r="B22" i="5"/>
  <c r="E27" i="2"/>
  <c r="M21" i="5"/>
  <c r="L21" i="5"/>
  <c r="K21" i="5"/>
  <c r="J21" i="5"/>
  <c r="I21" i="5"/>
  <c r="E21" i="5"/>
  <c r="D21" i="5"/>
  <c r="B21" i="5"/>
  <c r="AB26" i="2"/>
  <c r="I26" i="2"/>
  <c r="W26" i="2" s="1"/>
  <c r="L20" i="5"/>
  <c r="K20" i="5"/>
  <c r="I20" i="5"/>
  <c r="D20" i="5"/>
  <c r="AB25" i="2"/>
  <c r="CN25" i="2" s="1"/>
  <c r="CO25" i="2" s="1"/>
  <c r="I25" i="2"/>
  <c r="W25" i="2" s="1"/>
  <c r="CC24" i="2"/>
  <c r="BT24" i="2"/>
  <c r="BS24" i="2"/>
  <c r="BQ24" i="2"/>
  <c r="BP24" i="2"/>
  <c r="BO24" i="2"/>
  <c r="BN24" i="2"/>
  <c r="BM24" i="2"/>
  <c r="BG24" i="2"/>
  <c r="BF24" i="2"/>
  <c r="BE24" i="2"/>
  <c r="BD24" i="2"/>
  <c r="BC24" i="2"/>
  <c r="BB24" i="2"/>
  <c r="BA24" i="2"/>
  <c r="AZ24" i="2"/>
  <c r="AX24" i="2"/>
  <c r="AW24" i="2"/>
  <c r="AV24" i="2"/>
  <c r="AU24" i="2"/>
  <c r="AT24" i="2"/>
  <c r="AK24" i="2"/>
  <c r="AJ24" i="2"/>
  <c r="AI24" i="2"/>
  <c r="AH24" i="2"/>
  <c r="AG24" i="2"/>
  <c r="AF24" i="2"/>
  <c r="AE24" i="2"/>
  <c r="AD24" i="2"/>
  <c r="AA24" i="2"/>
  <c r="Z24" i="2"/>
  <c r="Y24" i="2"/>
  <c r="X24" i="2"/>
  <c r="T24" i="2"/>
  <c r="T11" i="2" s="1"/>
  <c r="Q24" i="2"/>
  <c r="P24" i="2"/>
  <c r="O24" i="2"/>
  <c r="N24" i="2"/>
  <c r="M24" i="2"/>
  <c r="L24" i="2"/>
  <c r="K24" i="2"/>
  <c r="J24" i="2"/>
  <c r="H24" i="2"/>
  <c r="K25" i="3" s="1"/>
  <c r="G24" i="2"/>
  <c r="F24" i="2"/>
  <c r="D24" i="2"/>
  <c r="CL23" i="2"/>
  <c r="DB23" i="2" s="1"/>
  <c r="BJ23" i="2"/>
  <c r="BI23" i="2"/>
  <c r="S23" i="2"/>
  <c r="L19" i="5"/>
  <c r="K19" i="5"/>
  <c r="J19" i="5"/>
  <c r="I19" i="5"/>
  <c r="D19" i="5"/>
  <c r="C19" i="5"/>
  <c r="CI21" i="2"/>
  <c r="AX22" i="2"/>
  <c r="AX21" i="2" s="1"/>
  <c r="AB22" i="2"/>
  <c r="AB21" i="2" s="1"/>
  <c r="H22" i="2"/>
  <c r="CC21" i="2"/>
  <c r="BT21" i="2"/>
  <c r="BS21" i="2"/>
  <c r="BQ21" i="2"/>
  <c r="BP21" i="2"/>
  <c r="CX21" i="4" s="1"/>
  <c r="BO21" i="2"/>
  <c r="BN21" i="2"/>
  <c r="BM21" i="2"/>
  <c r="BG21" i="2"/>
  <c r="BF21" i="2"/>
  <c r="BE21" i="2"/>
  <c r="BD21" i="2"/>
  <c r="BC21" i="2"/>
  <c r="BB21" i="2"/>
  <c r="BA21" i="2"/>
  <c r="AZ21" i="2"/>
  <c r="AW21" i="2"/>
  <c r="AV21" i="2"/>
  <c r="AU21" i="2"/>
  <c r="AT21" i="2"/>
  <c r="AK21" i="2"/>
  <c r="AJ21" i="2"/>
  <c r="AI21" i="2"/>
  <c r="AH21" i="2"/>
  <c r="AG21" i="2"/>
  <c r="AF21" i="2"/>
  <c r="AE21" i="2"/>
  <c r="AD21" i="2"/>
  <c r="AA21" i="2"/>
  <c r="AY21" i="4" s="1"/>
  <c r="Z21" i="2"/>
  <c r="Y21" i="2"/>
  <c r="X21" i="2"/>
  <c r="Q21" i="2"/>
  <c r="P21" i="2"/>
  <c r="O21" i="2"/>
  <c r="N21" i="2"/>
  <c r="M21" i="2"/>
  <c r="L21" i="2"/>
  <c r="K21" i="2"/>
  <c r="J21" i="2"/>
  <c r="G21" i="2"/>
  <c r="Y21" i="4" s="1"/>
  <c r="F21" i="2"/>
  <c r="E21" i="2"/>
  <c r="D21" i="2"/>
  <c r="CL20" i="2"/>
  <c r="DB20" i="2" s="1"/>
  <c r="BJ20" i="2"/>
  <c r="BI20" i="2"/>
  <c r="S20" i="2"/>
  <c r="M18" i="5"/>
  <c r="L18" i="5"/>
  <c r="K18" i="5"/>
  <c r="J18" i="5"/>
  <c r="I18" i="5"/>
  <c r="G18" i="5"/>
  <c r="E18" i="5"/>
  <c r="B18" i="5"/>
  <c r="Y19" i="2"/>
  <c r="CK19" i="2" s="1"/>
  <c r="CO19" i="2" s="1"/>
  <c r="I19" i="2"/>
  <c r="R19" i="2" s="1"/>
  <c r="M17" i="5"/>
  <c r="L17" i="5"/>
  <c r="K17" i="5"/>
  <c r="J17" i="5"/>
  <c r="I17" i="5"/>
  <c r="G17" i="5"/>
  <c r="E17" i="5"/>
  <c r="D17" i="5"/>
  <c r="B17" i="5"/>
  <c r="AA18" i="2"/>
  <c r="CM18" i="2" s="1"/>
  <c r="CO18" i="2" s="1"/>
  <c r="I18" i="2"/>
  <c r="S18" i="2" s="1"/>
  <c r="U18" i="2" s="1"/>
  <c r="M16" i="5"/>
  <c r="K16" i="5"/>
  <c r="J16" i="5"/>
  <c r="E16" i="5"/>
  <c r="D16" i="5"/>
  <c r="B16" i="5"/>
  <c r="H17" i="2"/>
  <c r="M15" i="5"/>
  <c r="L15" i="5"/>
  <c r="K15" i="5"/>
  <c r="J15" i="5"/>
  <c r="I15" i="5"/>
  <c r="E15" i="5"/>
  <c r="D15" i="5"/>
  <c r="B15" i="5"/>
  <c r="AX16" i="2"/>
  <c r="I16" i="2"/>
  <c r="R16" i="2" s="1"/>
  <c r="M14" i="5"/>
  <c r="L14" i="5"/>
  <c r="K14" i="5"/>
  <c r="J14" i="5"/>
  <c r="I14" i="5"/>
  <c r="G14" i="5"/>
  <c r="B14" i="5"/>
  <c r="I15" i="2"/>
  <c r="R15" i="2" s="1"/>
  <c r="M13" i="5"/>
  <c r="L13" i="5"/>
  <c r="J13" i="5"/>
  <c r="I13" i="5"/>
  <c r="E13" i="5"/>
  <c r="D13" i="5"/>
  <c r="B13" i="5"/>
  <c r="AX14" i="2"/>
  <c r="CN14" i="2" s="1"/>
  <c r="AA14" i="2"/>
  <c r="I14" i="2"/>
  <c r="W14" i="2" s="1"/>
  <c r="BV13" i="2"/>
  <c r="BV11" i="2" s="1"/>
  <c r="BU13" i="2"/>
  <c r="BU11" i="2" s="1"/>
  <c r="BT13" i="2"/>
  <c r="BS13" i="2"/>
  <c r="BQ13" i="2"/>
  <c r="BP13" i="2"/>
  <c r="BO13" i="2"/>
  <c r="BN13" i="2"/>
  <c r="BM13" i="2"/>
  <c r="BG13" i="2"/>
  <c r="BF13" i="2"/>
  <c r="BE13" i="2"/>
  <c r="BD13" i="2"/>
  <c r="BC13" i="2"/>
  <c r="BB13" i="2"/>
  <c r="BA13" i="2"/>
  <c r="AZ13" i="2"/>
  <c r="AW13" i="2"/>
  <c r="AV13" i="2"/>
  <c r="AU13" i="2"/>
  <c r="AT13" i="2"/>
  <c r="AK13" i="2"/>
  <c r="AJ13" i="2"/>
  <c r="AI13" i="2"/>
  <c r="AH13" i="2"/>
  <c r="AG13" i="2"/>
  <c r="AF13" i="2"/>
  <c r="AE13" i="2"/>
  <c r="AD13" i="2"/>
  <c r="AB13" i="2"/>
  <c r="Z13" i="2"/>
  <c r="X13" i="2"/>
  <c r="Q13" i="2"/>
  <c r="P13" i="2"/>
  <c r="O13" i="2"/>
  <c r="N13" i="2"/>
  <c r="M13" i="2"/>
  <c r="L13" i="2"/>
  <c r="K13" i="2"/>
  <c r="J13" i="2"/>
  <c r="G13" i="2"/>
  <c r="F13" i="2"/>
  <c r="E13" i="2"/>
  <c r="D13" i="2"/>
  <c r="BJ12" i="2"/>
  <c r="C11" i="2"/>
  <c r="B97" i="6" l="1"/>
  <c r="D86" i="5"/>
  <c r="CK96" i="2"/>
  <c r="CO96" i="2" s="1"/>
  <c r="D24" i="5"/>
  <c r="CK29" i="2"/>
  <c r="CO29" i="2" s="1"/>
  <c r="AY14" i="4"/>
  <c r="CM14" i="2"/>
  <c r="CO14" i="2" s="1"/>
  <c r="Y33" i="2"/>
  <c r="CK34" i="2"/>
  <c r="CO34" i="2" s="1"/>
  <c r="CK48" i="2"/>
  <c r="CO48" i="2" s="1"/>
  <c r="CN61" i="2"/>
  <c r="CO61" i="2" s="1"/>
  <c r="CK76" i="2"/>
  <c r="CO76" i="2" s="1"/>
  <c r="I82" i="2"/>
  <c r="CJ82" i="2"/>
  <c r="CO82" i="2" s="1"/>
  <c r="Y40" i="2"/>
  <c r="CK41" i="2"/>
  <c r="CO41" i="2" s="1"/>
  <c r="G15" i="5"/>
  <c r="CN16" i="2"/>
  <c r="CO16" i="2" s="1"/>
  <c r="CK67" i="2"/>
  <c r="CO67" i="2" s="1"/>
  <c r="I69" i="2"/>
  <c r="CK69" i="2"/>
  <c r="CO69" i="2" s="1"/>
  <c r="G91" i="5"/>
  <c r="CN106" i="2"/>
  <c r="CO106" i="2" s="1"/>
  <c r="G21" i="5"/>
  <c r="CN26" i="2"/>
  <c r="CO26" i="2" s="1"/>
  <c r="K18" i="3"/>
  <c r="CN17" i="2"/>
  <c r="CO17" i="2" s="1"/>
  <c r="D22" i="5"/>
  <c r="CK27" i="2"/>
  <c r="CO27" i="2" s="1"/>
  <c r="I57" i="2"/>
  <c r="CK57" i="2"/>
  <c r="CO57" i="2" s="1"/>
  <c r="CK93" i="2"/>
  <c r="CO93" i="2" s="1"/>
  <c r="E115" i="2"/>
  <c r="I116" i="2"/>
  <c r="CK116" i="2"/>
  <c r="CO116" i="2" s="1"/>
  <c r="K23" i="3"/>
  <c r="CN22" i="2"/>
  <c r="CK75" i="2"/>
  <c r="CO75" i="2" s="1"/>
  <c r="I53" i="2"/>
  <c r="W53" i="2" s="1"/>
  <c r="AC53" i="2" s="1"/>
  <c r="AL53" i="2" s="1"/>
  <c r="CK53" i="2"/>
  <c r="CO53" i="2" s="1"/>
  <c r="AB89" i="2"/>
  <c r="CN90" i="2"/>
  <c r="CO90" i="2" s="1"/>
  <c r="I91" i="2"/>
  <c r="CK91" i="2"/>
  <c r="CO91" i="2" s="1"/>
  <c r="CO95" i="2"/>
  <c r="DA21" i="2"/>
  <c r="C40" i="5"/>
  <c r="C44" i="5"/>
  <c r="C16" i="5"/>
  <c r="C55" i="5"/>
  <c r="C73" i="5"/>
  <c r="C84" i="5"/>
  <c r="C20" i="5"/>
  <c r="C42" i="5"/>
  <c r="C51" i="5"/>
  <c r="C53" i="5"/>
  <c r="C61" i="5"/>
  <c r="C66" i="5"/>
  <c r="C68" i="5"/>
  <c r="C76" i="5"/>
  <c r="C81" i="5"/>
  <c r="C82" i="5"/>
  <c r="C92" i="5"/>
  <c r="C96" i="5"/>
  <c r="C17" i="5"/>
  <c r="C90" i="5"/>
  <c r="C32" i="5"/>
  <c r="C54" i="5"/>
  <c r="C58" i="5"/>
  <c r="C62" i="5"/>
  <c r="C69" i="5"/>
  <c r="C36" i="5"/>
  <c r="C39" i="5"/>
  <c r="DB45" i="2"/>
  <c r="C45" i="5"/>
  <c r="C70" i="5"/>
  <c r="C77" i="5"/>
  <c r="C85" i="5"/>
  <c r="C93" i="5"/>
  <c r="C97" i="5"/>
  <c r="C87" i="5"/>
  <c r="C52" i="5"/>
  <c r="C59" i="5"/>
  <c r="C60" i="5"/>
  <c r="DB68" i="2"/>
  <c r="C67" i="5"/>
  <c r="C83" i="5"/>
  <c r="C89" i="5"/>
  <c r="C74" i="5"/>
  <c r="C88" i="5"/>
  <c r="C18" i="5"/>
  <c r="CC11" i="2"/>
  <c r="C41" i="5"/>
  <c r="C46" i="5"/>
  <c r="C49" i="5"/>
  <c r="C63" i="5"/>
  <c r="C75" i="5"/>
  <c r="C80" i="5"/>
  <c r="C91" i="5"/>
  <c r="H91" i="5" s="1"/>
  <c r="C98" i="5"/>
  <c r="C71" i="5"/>
  <c r="C86" i="5"/>
  <c r="C27" i="5"/>
  <c r="DB43" i="2"/>
  <c r="AY40" i="4"/>
  <c r="AF11" i="4"/>
  <c r="AN11" i="4"/>
  <c r="AV11" i="4"/>
  <c r="BG11" i="4"/>
  <c r="BO11" i="4"/>
  <c r="BW11" i="4"/>
  <c r="DD40" i="4"/>
  <c r="DL40" i="4"/>
  <c r="AY45" i="4"/>
  <c r="AB40" i="4"/>
  <c r="AB56" i="4"/>
  <c r="AY56" i="4" s="1"/>
  <c r="AY58" i="4"/>
  <c r="B106" i="13"/>
  <c r="C104" i="13"/>
  <c r="B104" i="13" s="1"/>
  <c r="B103" i="4"/>
  <c r="Y105" i="4"/>
  <c r="Y58" i="4"/>
  <c r="F12" i="3"/>
  <c r="R12" i="3"/>
  <c r="AD12" i="3"/>
  <c r="AO12" i="3"/>
  <c r="N41" i="3"/>
  <c r="N12" i="3" s="1"/>
  <c r="N57" i="3"/>
  <c r="C57" i="3"/>
  <c r="C12" i="3" s="1"/>
  <c r="E11" i="4"/>
  <c r="M11" i="4"/>
  <c r="U11" i="4"/>
  <c r="AG11" i="4"/>
  <c r="AO11" i="4"/>
  <c r="AW11" i="4"/>
  <c r="DI24" i="4"/>
  <c r="DQ24" i="4"/>
  <c r="AB24" i="4"/>
  <c r="AY28" i="4"/>
  <c r="DC47" i="4"/>
  <c r="DK47" i="4"/>
  <c r="DS47" i="4"/>
  <c r="DF47" i="4"/>
  <c r="DN47" i="4"/>
  <c r="DV47" i="4"/>
  <c r="CK21" i="2"/>
  <c r="AB56" i="2"/>
  <c r="CB11" i="2"/>
  <c r="G12" i="3"/>
  <c r="S12" i="3"/>
  <c r="Y48" i="3"/>
  <c r="Y57" i="3"/>
  <c r="C117" i="3"/>
  <c r="C116" i="3" s="1"/>
  <c r="BA13" i="4"/>
  <c r="BX16" i="4"/>
  <c r="F11" i="4"/>
  <c r="N11" i="4"/>
  <c r="V11" i="4"/>
  <c r="DA47" i="4"/>
  <c r="DI47" i="4"/>
  <c r="DQ47" i="4"/>
  <c r="B56" i="4"/>
  <c r="CZ59" i="4"/>
  <c r="CZ61" i="4"/>
  <c r="BA24" i="4"/>
  <c r="BX24" i="4" s="1"/>
  <c r="BX25" i="4"/>
  <c r="H12" i="3"/>
  <c r="DC40" i="4"/>
  <c r="DK40" i="4"/>
  <c r="DB47" i="4"/>
  <c r="DJ47" i="4"/>
  <c r="DR47" i="4"/>
  <c r="DE47" i="4"/>
  <c r="DM47" i="4"/>
  <c r="DU47" i="4"/>
  <c r="DN56" i="4"/>
  <c r="CZ66" i="4"/>
  <c r="Y103" i="4"/>
  <c r="AA12" i="3"/>
  <c r="Y25" i="3"/>
  <c r="Y12" i="3" s="1"/>
  <c r="C31" i="6"/>
  <c r="B31" i="6" s="1"/>
  <c r="DC24" i="4"/>
  <c r="DG24" i="4"/>
  <c r="B24" i="4"/>
  <c r="B11" i="4" s="1"/>
  <c r="Y27" i="4"/>
  <c r="DP40" i="4"/>
  <c r="Y42" i="4"/>
  <c r="AB47" i="4"/>
  <c r="AY47" i="4" s="1"/>
  <c r="CZ52" i="4"/>
  <c r="CZ47" i="4" s="1"/>
  <c r="CZ62" i="4"/>
  <c r="AY24" i="4"/>
  <c r="P12" i="3"/>
  <c r="AI25" i="3"/>
  <c r="AI90" i="3"/>
  <c r="B43" i="6"/>
  <c r="AL11" i="4"/>
  <c r="AT11" i="4"/>
  <c r="BE11" i="4"/>
  <c r="BM11" i="4"/>
  <c r="BU11" i="4"/>
  <c r="CF11" i="4"/>
  <c r="CN11" i="4"/>
  <c r="CV11" i="4"/>
  <c r="DP24" i="4"/>
  <c r="AH11" i="4"/>
  <c r="AP11" i="4"/>
  <c r="AX11" i="4"/>
  <c r="BI11" i="4"/>
  <c r="BQ11" i="4"/>
  <c r="Y36" i="4"/>
  <c r="DQ40" i="4"/>
  <c r="DQ11" i="4" s="1"/>
  <c r="DA56" i="4"/>
  <c r="CZ58" i="4"/>
  <c r="DH65" i="4"/>
  <c r="DP65" i="4"/>
  <c r="Y13" i="4"/>
  <c r="N48" i="3"/>
  <c r="B42" i="6"/>
  <c r="D11" i="4"/>
  <c r="L11" i="4"/>
  <c r="T11" i="4"/>
  <c r="AE11" i="4"/>
  <c r="AM11" i="4"/>
  <c r="AU11" i="4"/>
  <c r="BF11" i="4"/>
  <c r="BN11" i="4"/>
  <c r="BV11" i="4"/>
  <c r="DD47" i="4"/>
  <c r="DL47" i="4"/>
  <c r="DT47" i="4"/>
  <c r="CO11" i="4"/>
  <c r="DM65" i="4"/>
  <c r="B26" i="13"/>
  <c r="C25" i="13"/>
  <c r="B25" i="13" s="1"/>
  <c r="J11" i="23"/>
  <c r="CG11" i="4"/>
  <c r="CZ41" i="4"/>
  <c r="B44" i="13"/>
  <c r="C41" i="13"/>
  <c r="B41" i="13" s="1"/>
  <c r="B48" i="6"/>
  <c r="DE13" i="4"/>
  <c r="DE11" i="4" s="1"/>
  <c r="DU13" i="4"/>
  <c r="CH11" i="4"/>
  <c r="CP11" i="4"/>
  <c r="DO24" i="4"/>
  <c r="CZ31" i="4"/>
  <c r="CZ34" i="4"/>
  <c r="CZ35" i="4"/>
  <c r="DB40" i="4"/>
  <c r="DJ40" i="4"/>
  <c r="DR40" i="4"/>
  <c r="AY48" i="4"/>
  <c r="BX50" i="4"/>
  <c r="BA56" i="4"/>
  <c r="Y57" i="4"/>
  <c r="DD56" i="4"/>
  <c r="DL56" i="4"/>
  <c r="DT56" i="4"/>
  <c r="CZ60" i="4"/>
  <c r="B65" i="4"/>
  <c r="Y65" i="4" s="1"/>
  <c r="CZ68" i="4"/>
  <c r="BA73" i="4"/>
  <c r="DE81" i="4"/>
  <c r="DU81" i="4"/>
  <c r="B110" i="4"/>
  <c r="Y110" i="4" s="1"/>
  <c r="D11" i="12"/>
  <c r="I11" i="12"/>
  <c r="L11" i="12"/>
  <c r="J12" i="13"/>
  <c r="B62" i="13"/>
  <c r="C57" i="13"/>
  <c r="B57" i="13" s="1"/>
  <c r="B72" i="13"/>
  <c r="AY89" i="4"/>
  <c r="B47" i="6"/>
  <c r="CI11" i="4"/>
  <c r="DH33" i="4"/>
  <c r="DP33" i="4"/>
  <c r="DA40" i="4"/>
  <c r="CZ44" i="4"/>
  <c r="CZ57" i="4"/>
  <c r="DE56" i="4"/>
  <c r="DM56" i="4"/>
  <c r="DU56" i="4"/>
  <c r="DO65" i="4"/>
  <c r="CZ85" i="4"/>
  <c r="F12" i="13"/>
  <c r="V12" i="13"/>
  <c r="B80" i="13"/>
  <c r="C74" i="13"/>
  <c r="B74" i="13" s="1"/>
  <c r="F11" i="23"/>
  <c r="B20" i="6"/>
  <c r="B21" i="6"/>
  <c r="B46" i="6"/>
  <c r="CJ11" i="4"/>
  <c r="CR11" i="4"/>
  <c r="CZ22" i="4"/>
  <c r="CZ21" i="4" s="1"/>
  <c r="CZ26" i="4"/>
  <c r="CZ30" i="4"/>
  <c r="DA33" i="4"/>
  <c r="DI33" i="4"/>
  <c r="DQ33" i="4"/>
  <c r="CZ36" i="4"/>
  <c r="CZ37" i="4"/>
  <c r="DO40" i="4"/>
  <c r="CZ43" i="4"/>
  <c r="CZ40" i="4" s="1"/>
  <c r="CZ67" i="4"/>
  <c r="CZ82" i="4"/>
  <c r="DA81" i="4"/>
  <c r="AY83" i="4"/>
  <c r="AB81" i="4"/>
  <c r="AY81" i="4" s="1"/>
  <c r="DF99" i="4"/>
  <c r="DV99" i="4"/>
  <c r="AN12" i="3"/>
  <c r="G11" i="6" s="1"/>
  <c r="AL12" i="3"/>
  <c r="AI48" i="3"/>
  <c r="F14" i="6"/>
  <c r="F12" i="6" s="1"/>
  <c r="B45" i="6"/>
  <c r="DV13" i="4"/>
  <c r="CZ19" i="4"/>
  <c r="DQ13" i="4"/>
  <c r="CC11" i="4"/>
  <c r="CK11" i="4"/>
  <c r="CS11" i="4"/>
  <c r="DC33" i="4"/>
  <c r="CZ77" i="4"/>
  <c r="CZ73" i="4" s="1"/>
  <c r="AB89" i="4"/>
  <c r="DK103" i="4"/>
  <c r="DS103" i="4"/>
  <c r="B11" i="22"/>
  <c r="B31" i="13"/>
  <c r="B49" i="13"/>
  <c r="C48" i="13"/>
  <c r="B48" i="13" s="1"/>
  <c r="B67" i="13"/>
  <c r="C66" i="13"/>
  <c r="B66" i="13" s="1"/>
  <c r="B98" i="13"/>
  <c r="C90" i="13"/>
  <c r="B90" i="13" s="1"/>
  <c r="B44" i="6"/>
  <c r="DI13" i="4"/>
  <c r="CD11" i="4"/>
  <c r="CL11" i="4"/>
  <c r="CT11" i="4"/>
  <c r="CZ25" i="4"/>
  <c r="CZ29" i="4"/>
  <c r="CZ38" i="4"/>
  <c r="DF40" i="4"/>
  <c r="DN40" i="4"/>
  <c r="DV40" i="4"/>
  <c r="DH56" i="4"/>
  <c r="DP56" i="4"/>
  <c r="CZ63" i="4"/>
  <c r="B81" i="4"/>
  <c r="Y81" i="4" s="1"/>
  <c r="Y82" i="4"/>
  <c r="CZ87" i="4"/>
  <c r="DD89" i="4"/>
  <c r="DL89" i="4"/>
  <c r="BZ89" i="4"/>
  <c r="CW91" i="4"/>
  <c r="DI89" i="4"/>
  <c r="DQ89" i="4"/>
  <c r="B115" i="4"/>
  <c r="Y115" i="4" s="1"/>
  <c r="Y117" i="4"/>
  <c r="C11" i="22"/>
  <c r="B16" i="13"/>
  <c r="C14" i="13"/>
  <c r="N12" i="13"/>
  <c r="B39" i="13"/>
  <c r="C34" i="13"/>
  <c r="B34" i="13" s="1"/>
  <c r="B77" i="13"/>
  <c r="N74" i="13"/>
  <c r="B85" i="13"/>
  <c r="C82" i="13"/>
  <c r="B82" i="13" s="1"/>
  <c r="B95" i="13"/>
  <c r="CZ93" i="4"/>
  <c r="CZ105" i="4"/>
  <c r="CZ113" i="4"/>
  <c r="C115" i="23"/>
  <c r="DO89" i="4"/>
  <c r="CZ92" i="4"/>
  <c r="CZ112" i="4"/>
  <c r="CZ84" i="4"/>
  <c r="DH81" i="4"/>
  <c r="DP81" i="4"/>
  <c r="Y91" i="4"/>
  <c r="CZ91" i="4"/>
  <c r="AY93" i="4"/>
  <c r="DB103" i="4"/>
  <c r="DJ103" i="4"/>
  <c r="DR103" i="4"/>
  <c r="CZ107" i="4"/>
  <c r="AY111" i="4"/>
  <c r="AB103" i="4"/>
  <c r="AY103" i="4" s="1"/>
  <c r="CZ106" i="4"/>
  <c r="CZ97" i="4"/>
  <c r="DH99" i="4"/>
  <c r="DP99" i="4"/>
  <c r="DO103" i="4"/>
  <c r="DG110" i="4"/>
  <c r="DD115" i="4"/>
  <c r="DL115" i="4"/>
  <c r="DT115" i="4"/>
  <c r="CZ83" i="4"/>
  <c r="DA89" i="4"/>
  <c r="CZ96" i="4"/>
  <c r="DA99" i="4"/>
  <c r="DI99" i="4"/>
  <c r="DQ99" i="4"/>
  <c r="DE103" i="4"/>
  <c r="DM103" i="4"/>
  <c r="DU103" i="4"/>
  <c r="CZ108" i="4"/>
  <c r="CZ95" i="4"/>
  <c r="DG103" i="4"/>
  <c r="CZ111" i="4"/>
  <c r="CZ110" i="4" s="1"/>
  <c r="CZ117" i="4"/>
  <c r="CZ116" i="4"/>
  <c r="CZ115" i="4" s="1"/>
  <c r="DO110" i="4"/>
  <c r="CX103" i="4"/>
  <c r="CZ101" i="4"/>
  <c r="CZ100" i="4"/>
  <c r="CZ90" i="4"/>
  <c r="BZ73" i="4"/>
  <c r="CZ71" i="4"/>
  <c r="CZ70" i="4"/>
  <c r="CZ69" i="4"/>
  <c r="CZ56" i="4"/>
  <c r="CZ45" i="4"/>
  <c r="CZ42" i="4"/>
  <c r="DO33" i="4"/>
  <c r="CZ27" i="4"/>
  <c r="BZ24" i="4"/>
  <c r="CX115" i="4"/>
  <c r="CZ104" i="4"/>
  <c r="CZ103" i="4" s="1"/>
  <c r="CZ89" i="4"/>
  <c r="CX89" i="4"/>
  <c r="CX81" i="4"/>
  <c r="BZ81" i="4"/>
  <c r="CW81" i="4" s="1"/>
  <c r="BZ65" i="4"/>
  <c r="CW65" i="4" s="1"/>
  <c r="CX65" i="4"/>
  <c r="CX56" i="4"/>
  <c r="BZ56" i="4"/>
  <c r="CX47" i="4"/>
  <c r="BZ47" i="4"/>
  <c r="CW47" i="4" s="1"/>
  <c r="CX40" i="4"/>
  <c r="CZ33" i="4"/>
  <c r="CA11" i="4"/>
  <c r="DU11" i="4"/>
  <c r="DI11" i="4"/>
  <c r="CX24" i="4"/>
  <c r="DV11" i="4"/>
  <c r="DB21" i="4"/>
  <c r="DM11" i="4"/>
  <c r="DA13" i="4"/>
  <c r="DA11" i="4" s="1"/>
  <c r="DC13" i="4"/>
  <c r="DC11" i="4" s="1"/>
  <c r="DG13" i="4"/>
  <c r="DG11" i="4" s="1"/>
  <c r="DK13" i="4"/>
  <c r="DO13" i="4"/>
  <c r="DS13" i="4"/>
  <c r="DS11" i="4" s="1"/>
  <c r="CZ15" i="4"/>
  <c r="DD13" i="4"/>
  <c r="DD11" i="4" s="1"/>
  <c r="DH13" i="4"/>
  <c r="DH11" i="4" s="1"/>
  <c r="DL13" i="4"/>
  <c r="DL11" i="4" s="1"/>
  <c r="DP13" i="4"/>
  <c r="DP11" i="4" s="1"/>
  <c r="DT13" i="4"/>
  <c r="DT11" i="4" s="1"/>
  <c r="CZ18" i="4"/>
  <c r="CZ17" i="4"/>
  <c r="DF13" i="4"/>
  <c r="DF11" i="4" s="1"/>
  <c r="DJ13" i="4"/>
  <c r="DJ11" i="4" s="1"/>
  <c r="DN13" i="4"/>
  <c r="DN11" i="4" s="1"/>
  <c r="DR13" i="4"/>
  <c r="DR11" i="4" s="1"/>
  <c r="CZ16" i="4"/>
  <c r="DB13" i="4"/>
  <c r="DB11" i="4" s="1"/>
  <c r="CZ14" i="4"/>
  <c r="CX13" i="4"/>
  <c r="D12" i="6"/>
  <c r="AP12" i="3"/>
  <c r="I11" i="6" s="1"/>
  <c r="AM12" i="3"/>
  <c r="F7" i="6" s="1"/>
  <c r="C14" i="6"/>
  <c r="C12" i="6" s="1"/>
  <c r="C7" i="6" s="1"/>
  <c r="G14" i="6"/>
  <c r="G12" i="6" s="1"/>
  <c r="I14" i="6"/>
  <c r="I12" i="6" s="1"/>
  <c r="I7" i="6" s="1"/>
  <c r="B19" i="6"/>
  <c r="B18" i="6"/>
  <c r="AI14" i="3"/>
  <c r="D7" i="6"/>
  <c r="H14" i="6"/>
  <c r="H12" i="6" s="1"/>
  <c r="H7" i="6" s="1"/>
  <c r="E14" i="6"/>
  <c r="E12" i="6" s="1"/>
  <c r="E7" i="6" s="1"/>
  <c r="B16" i="6"/>
  <c r="B17" i="6"/>
  <c r="C11" i="6"/>
  <c r="D11" i="6"/>
  <c r="H11" i="6"/>
  <c r="E11" i="6"/>
  <c r="CK99" i="2"/>
  <c r="CM110" i="2"/>
  <c r="AX115" i="2"/>
  <c r="AB103" i="2"/>
  <c r="E24" i="2"/>
  <c r="I24" i="2" s="1"/>
  <c r="CI33" i="2"/>
  <c r="DA33" i="2" s="1"/>
  <c r="S101" i="2"/>
  <c r="U101" i="2" s="1"/>
  <c r="Y13" i="2"/>
  <c r="CJ24" i="2"/>
  <c r="S28" i="2"/>
  <c r="U28" i="2" s="1"/>
  <c r="CN99" i="2"/>
  <c r="CM21" i="2"/>
  <c r="Y47" i="2"/>
  <c r="D49" i="5"/>
  <c r="D48" i="5" s="1"/>
  <c r="D61" i="5"/>
  <c r="H61" i="5" s="1"/>
  <c r="R70" i="2"/>
  <c r="S71" i="2"/>
  <c r="U71" i="2" s="1"/>
  <c r="Y89" i="2"/>
  <c r="S15" i="2"/>
  <c r="U15" i="2" s="1"/>
  <c r="H21" i="2"/>
  <c r="K22" i="3" s="1"/>
  <c r="I40" i="2"/>
  <c r="R40" i="2" s="1"/>
  <c r="S50" i="2"/>
  <c r="U50" i="2" s="1"/>
  <c r="BO11" i="2"/>
  <c r="AX40" i="2"/>
  <c r="D40" i="5"/>
  <c r="E73" i="2"/>
  <c r="I73" i="2" s="1"/>
  <c r="S73" i="2" s="1"/>
  <c r="U73" i="2" s="1"/>
  <c r="R79" i="2"/>
  <c r="D81" i="2"/>
  <c r="D11" i="2" s="1"/>
  <c r="J115" i="2"/>
  <c r="J11" i="2" s="1"/>
  <c r="CL115" i="2"/>
  <c r="S14" i="2"/>
  <c r="U14" i="2" s="1"/>
  <c r="R18" i="2"/>
  <c r="S19" i="2"/>
  <c r="U19" i="2" s="1"/>
  <c r="CJ21" i="2"/>
  <c r="R43" i="2"/>
  <c r="I67" i="2"/>
  <c r="W67" i="2" s="1"/>
  <c r="AC67" i="2" s="1"/>
  <c r="V68" i="3" s="1"/>
  <c r="R76" i="2"/>
  <c r="R84" i="2"/>
  <c r="S117" i="2"/>
  <c r="U117" i="2" s="1"/>
  <c r="R118" i="2"/>
  <c r="S118" i="2"/>
  <c r="U118" i="2" s="1"/>
  <c r="S26" i="2"/>
  <c r="U26" i="2" s="1"/>
  <c r="R28" i="2"/>
  <c r="I29" i="2"/>
  <c r="W29" i="2" s="1"/>
  <c r="AC29" i="2" s="1"/>
  <c r="CM33" i="2"/>
  <c r="S41" i="2"/>
  <c r="U41" i="2" s="1"/>
  <c r="E56" i="2"/>
  <c r="S63" i="2"/>
  <c r="U63" i="2" s="1"/>
  <c r="CJ99" i="2"/>
  <c r="S107" i="2"/>
  <c r="U107" i="2" s="1"/>
  <c r="S111" i="2"/>
  <c r="U111" i="2" s="1"/>
  <c r="AI100" i="3"/>
  <c r="AI34" i="3"/>
  <c r="BZ40" i="4"/>
  <c r="CW40" i="4" s="1"/>
  <c r="BQ11" i="2"/>
  <c r="K79" i="5"/>
  <c r="AK11" i="2"/>
  <c r="BC11" i="2"/>
  <c r="J9" i="5"/>
  <c r="BZ99" i="4"/>
  <c r="CW99" i="4" s="1"/>
  <c r="AI116" i="3"/>
  <c r="L11" i="2"/>
  <c r="AF11" i="2"/>
  <c r="AJ11" i="2"/>
  <c r="AI104" i="3"/>
  <c r="BZ33" i="4"/>
  <c r="CW33" i="4" s="1"/>
  <c r="BA40" i="4"/>
  <c r="AW11" i="2"/>
  <c r="BA10" i="4" s="1"/>
  <c r="BG11" i="2"/>
  <c r="BM11" i="2"/>
  <c r="CL110" i="2"/>
  <c r="K95" i="5"/>
  <c r="BA33" i="4"/>
  <c r="BX33" i="4" s="1"/>
  <c r="BA110" i="4"/>
  <c r="BX110" i="4" s="1"/>
  <c r="L22" i="5"/>
  <c r="AB33" i="2"/>
  <c r="S37" i="2"/>
  <c r="U37" i="2" s="1"/>
  <c r="W37" i="2"/>
  <c r="AC37" i="2" s="1"/>
  <c r="AL37" i="2" s="1"/>
  <c r="B60" i="5"/>
  <c r="CI65" i="2"/>
  <c r="DA65" i="2" s="1"/>
  <c r="D75" i="5"/>
  <c r="I85" i="2"/>
  <c r="S85" i="2" s="1"/>
  <c r="U85" i="2" s="1"/>
  <c r="E81" i="2"/>
  <c r="E82" i="5"/>
  <c r="E79" i="5" s="1"/>
  <c r="CL89" i="2"/>
  <c r="S96" i="2"/>
  <c r="U96" i="2" s="1"/>
  <c r="R96" i="2"/>
  <c r="I27" i="5"/>
  <c r="B96" i="5"/>
  <c r="CI110" i="2"/>
  <c r="DA110" i="2" s="1"/>
  <c r="J96" i="5"/>
  <c r="J95" i="5" s="1"/>
  <c r="B99" i="5"/>
  <c r="CI115" i="2"/>
  <c r="DA115" i="2" s="1"/>
  <c r="H13" i="2"/>
  <c r="K14" i="3" s="1"/>
  <c r="G20" i="5"/>
  <c r="AB24" i="2"/>
  <c r="AY36" i="2"/>
  <c r="AG37" i="3" s="1"/>
  <c r="CL40" i="2"/>
  <c r="B39" i="5"/>
  <c r="H39" i="5" s="1"/>
  <c r="J39" i="5"/>
  <c r="J29" i="5" s="1"/>
  <c r="S52" i="2"/>
  <c r="U52" i="2" s="1"/>
  <c r="R52" i="2"/>
  <c r="B72" i="5"/>
  <c r="CI81" i="2"/>
  <c r="DA81" i="2" s="1"/>
  <c r="R83" i="2"/>
  <c r="W83" i="2"/>
  <c r="AC83" i="2" s="1"/>
  <c r="AL83" i="2" s="1"/>
  <c r="S83" i="2"/>
  <c r="U83" i="2" s="1"/>
  <c r="B77" i="5"/>
  <c r="D85" i="5"/>
  <c r="E89" i="2"/>
  <c r="B85" i="5"/>
  <c r="W113" i="2"/>
  <c r="AC113" i="2" s="1"/>
  <c r="V114" i="3" s="1"/>
  <c r="S113" i="2"/>
  <c r="U113" i="2" s="1"/>
  <c r="R113" i="2"/>
  <c r="AY18" i="4"/>
  <c r="F17" i="5"/>
  <c r="H17" i="5" s="1"/>
  <c r="G32" i="5"/>
  <c r="AX33" i="2"/>
  <c r="W60" i="2"/>
  <c r="AC60" i="2" s="1"/>
  <c r="V61" i="3" s="1"/>
  <c r="S60" i="2"/>
  <c r="U60" i="2" s="1"/>
  <c r="R60" i="2"/>
  <c r="B54" i="5"/>
  <c r="S68" i="2"/>
  <c r="U68" i="2" s="1"/>
  <c r="R68" i="2"/>
  <c r="M73" i="5"/>
  <c r="G80" i="5"/>
  <c r="I97" i="5"/>
  <c r="L97" i="5"/>
  <c r="L95" i="5" s="1"/>
  <c r="BX104" i="4"/>
  <c r="BA103" i="4"/>
  <c r="BX103" i="4" s="1"/>
  <c r="E14" i="5"/>
  <c r="CL13" i="2"/>
  <c r="B35" i="5"/>
  <c r="CI40" i="2"/>
  <c r="DA40" i="2" s="1"/>
  <c r="S45" i="2"/>
  <c r="U45" i="2" s="1"/>
  <c r="R45" i="2"/>
  <c r="B44" i="5"/>
  <c r="I59" i="5"/>
  <c r="I57" i="5" s="1"/>
  <c r="L59" i="5"/>
  <c r="L57" i="5" s="1"/>
  <c r="K68" i="5"/>
  <c r="R82" i="2"/>
  <c r="W82" i="2"/>
  <c r="AC82" i="2" s="1"/>
  <c r="S82" i="2"/>
  <c r="U82" i="2" s="1"/>
  <c r="S87" i="2"/>
  <c r="U87" i="2" s="1"/>
  <c r="R87" i="2"/>
  <c r="R91" i="2"/>
  <c r="S91" i="2"/>
  <c r="U91" i="2" s="1"/>
  <c r="D90" i="5"/>
  <c r="AU103" i="2"/>
  <c r="J92" i="5"/>
  <c r="J79" i="5" s="1"/>
  <c r="I100" i="5"/>
  <c r="K11" i="2"/>
  <c r="O11" i="2"/>
  <c r="P11" i="2"/>
  <c r="Z11" i="2"/>
  <c r="AV11" i="2"/>
  <c r="AG11" i="2"/>
  <c r="BB11" i="2"/>
  <c r="BF11" i="2"/>
  <c r="D81" i="5"/>
  <c r="I99" i="2"/>
  <c r="S99" i="2" s="1"/>
  <c r="U99" i="2" s="1"/>
  <c r="C95" i="5"/>
  <c r="AC14" i="2"/>
  <c r="AL14" i="2" s="1"/>
  <c r="AX13" i="2"/>
  <c r="AC26" i="2"/>
  <c r="V27" i="3" s="1"/>
  <c r="I33" i="2"/>
  <c r="R33" i="2" s="1"/>
  <c r="AT11" i="2"/>
  <c r="S62" i="2"/>
  <c r="U62" i="2" s="1"/>
  <c r="AX56" i="2"/>
  <c r="R77" i="2"/>
  <c r="CM73" i="2"/>
  <c r="R86" i="2"/>
  <c r="CM99" i="2"/>
  <c r="I103" i="2"/>
  <c r="S103" i="2" s="1"/>
  <c r="U103" i="2" s="1"/>
  <c r="CL103" i="2"/>
  <c r="S104" i="2"/>
  <c r="U104" i="2" s="1"/>
  <c r="R106" i="2"/>
  <c r="I110" i="2"/>
  <c r="S110" i="2" s="1"/>
  <c r="U110" i="2" s="1"/>
  <c r="CN110" i="2"/>
  <c r="AI41" i="3"/>
  <c r="AI111" i="3"/>
  <c r="BZ21" i="4"/>
  <c r="CW21" i="4" s="1"/>
  <c r="BX41" i="4"/>
  <c r="N11" i="2"/>
  <c r="F11" i="2"/>
  <c r="AE11" i="2"/>
  <c r="AI11" i="2"/>
  <c r="L9" i="5"/>
  <c r="R14" i="2"/>
  <c r="S16" i="2"/>
  <c r="U16" i="2" s="1"/>
  <c r="AZ11" i="2"/>
  <c r="BD11" i="2"/>
  <c r="R26" i="2"/>
  <c r="S31" i="2"/>
  <c r="U31" i="2" s="1"/>
  <c r="AH11" i="2"/>
  <c r="S34" i="2"/>
  <c r="U34" i="2" s="1"/>
  <c r="R44" i="2"/>
  <c r="R59" i="2"/>
  <c r="R63" i="2"/>
  <c r="M11" i="2"/>
  <c r="Q11" i="2"/>
  <c r="I74" i="2"/>
  <c r="R74" i="2" s="1"/>
  <c r="R75" i="2"/>
  <c r="S78" i="2"/>
  <c r="U78" i="2" s="1"/>
  <c r="S86" i="2"/>
  <c r="U86" i="2" s="1"/>
  <c r="BX89" i="4"/>
  <c r="S90" i="2"/>
  <c r="U90" i="2" s="1"/>
  <c r="R94" i="2"/>
  <c r="S97" i="2"/>
  <c r="U97" i="2" s="1"/>
  <c r="CL99" i="2"/>
  <c r="CJ110" i="2"/>
  <c r="R111" i="2"/>
  <c r="E95" i="5"/>
  <c r="M95" i="5"/>
  <c r="R112" i="2"/>
  <c r="AC25" i="2"/>
  <c r="V29" i="3"/>
  <c r="AS28" i="2"/>
  <c r="AY28" i="2" s="1"/>
  <c r="AN28" i="2"/>
  <c r="AL28" i="2"/>
  <c r="AD11" i="2"/>
  <c r="K9" i="5"/>
  <c r="AA13" i="2"/>
  <c r="BT11" i="2"/>
  <c r="M9" i="5"/>
  <c r="CJ13" i="2"/>
  <c r="C15" i="5"/>
  <c r="W18" i="2"/>
  <c r="AC18" i="2" s="1"/>
  <c r="M19" i="5"/>
  <c r="CK24" i="2"/>
  <c r="V31" i="3"/>
  <c r="AL30" i="2"/>
  <c r="I30" i="5"/>
  <c r="L30" i="5"/>
  <c r="R35" i="2"/>
  <c r="AN36" i="2"/>
  <c r="S38" i="2"/>
  <c r="U38" i="2" s="1"/>
  <c r="R38" i="2"/>
  <c r="E47" i="2"/>
  <c r="I49" i="2"/>
  <c r="B46" i="5"/>
  <c r="V64" i="3"/>
  <c r="AS63" i="2"/>
  <c r="AY63" i="2" s="1"/>
  <c r="AN63" i="2"/>
  <c r="AL63" i="2"/>
  <c r="S69" i="2"/>
  <c r="U69" i="2" s="1"/>
  <c r="R69" i="2"/>
  <c r="W69" i="2"/>
  <c r="AC69" i="2" s="1"/>
  <c r="V76" i="3"/>
  <c r="AS75" i="2"/>
  <c r="AY75" i="2" s="1"/>
  <c r="AL75" i="2"/>
  <c r="AN75" i="2"/>
  <c r="K13" i="5"/>
  <c r="K12" i="5" s="1"/>
  <c r="F15" i="5"/>
  <c r="L16" i="5"/>
  <c r="Y24" i="4"/>
  <c r="F20" i="5"/>
  <c r="CM24" i="2"/>
  <c r="F23" i="5"/>
  <c r="H23" i="5" s="1"/>
  <c r="F26" i="5"/>
  <c r="H26" i="5" s="1"/>
  <c r="C33" i="5"/>
  <c r="CJ33" i="2"/>
  <c r="V44" i="3"/>
  <c r="AS43" i="2"/>
  <c r="AY43" i="2" s="1"/>
  <c r="AN43" i="2"/>
  <c r="AL43" i="2"/>
  <c r="M58" i="5"/>
  <c r="M57" i="5" s="1"/>
  <c r="X11" i="2"/>
  <c r="D18" i="5"/>
  <c r="E19" i="5"/>
  <c r="CL21" i="2"/>
  <c r="M20" i="5"/>
  <c r="F21" i="5"/>
  <c r="H21" i="5" s="1"/>
  <c r="M30" i="5"/>
  <c r="W35" i="2"/>
  <c r="AC35" i="2" s="1"/>
  <c r="S36" i="2"/>
  <c r="U36" i="2" s="1"/>
  <c r="R36" i="2"/>
  <c r="L40" i="5"/>
  <c r="D46" i="5"/>
  <c r="I54" i="2"/>
  <c r="S61" i="2"/>
  <c r="U61" i="2" s="1"/>
  <c r="R61" i="2"/>
  <c r="W61" i="2"/>
  <c r="AC61" i="2" s="1"/>
  <c r="D58" i="5"/>
  <c r="I66" i="2"/>
  <c r="E65" i="2"/>
  <c r="I65" i="2" s="1"/>
  <c r="V95" i="3"/>
  <c r="AS94" i="2"/>
  <c r="AY94" i="2" s="1"/>
  <c r="AL94" i="2"/>
  <c r="AN94" i="2"/>
  <c r="BS11" i="2"/>
  <c r="F14" i="5"/>
  <c r="I16" i="5"/>
  <c r="B20" i="5"/>
  <c r="CI24" i="2"/>
  <c r="DA24" i="2" s="1"/>
  <c r="V37" i="3"/>
  <c r="AL36" i="2"/>
  <c r="B41" i="5"/>
  <c r="CI47" i="2"/>
  <c r="DA47" i="2" s="1"/>
  <c r="E44" i="5"/>
  <c r="CL47" i="2"/>
  <c r="S53" i="2"/>
  <c r="U53" i="2" s="1"/>
  <c r="R53" i="2"/>
  <c r="G49" i="5"/>
  <c r="E58" i="5"/>
  <c r="E57" i="5" s="1"/>
  <c r="CL65" i="2"/>
  <c r="BA11" i="2"/>
  <c r="BE11" i="2"/>
  <c r="E30" i="5"/>
  <c r="CL33" i="2"/>
  <c r="I40" i="5"/>
  <c r="V52" i="3"/>
  <c r="AN51" i="2"/>
  <c r="AL51" i="2"/>
  <c r="C43" i="5"/>
  <c r="CJ47" i="2"/>
  <c r="K43" i="5"/>
  <c r="B49" i="5"/>
  <c r="CI56" i="2"/>
  <c r="DA56" i="2" s="1"/>
  <c r="CI13" i="2"/>
  <c r="DA13" i="2" s="1"/>
  <c r="B19" i="5"/>
  <c r="S25" i="2"/>
  <c r="U25" i="2" s="1"/>
  <c r="R25" i="2"/>
  <c r="E20" i="5"/>
  <c r="CL24" i="2"/>
  <c r="J20" i="5"/>
  <c r="J12" i="5" s="1"/>
  <c r="F22" i="5"/>
  <c r="S30" i="2"/>
  <c r="U30" i="2" s="1"/>
  <c r="R30" i="2"/>
  <c r="AS30" i="2"/>
  <c r="AY30" i="2" s="1"/>
  <c r="F25" i="5"/>
  <c r="H25" i="5" s="1"/>
  <c r="R37" i="2"/>
  <c r="W38" i="2"/>
  <c r="AC38" i="2" s="1"/>
  <c r="S42" i="2"/>
  <c r="U42" i="2" s="1"/>
  <c r="R42" i="2"/>
  <c r="W42" i="2"/>
  <c r="AC42" i="2" s="1"/>
  <c r="V45" i="3"/>
  <c r="AS44" i="2"/>
  <c r="AY44" i="2" s="1"/>
  <c r="AN44" i="2"/>
  <c r="AL44" i="2"/>
  <c r="F41" i="5"/>
  <c r="AS51" i="2"/>
  <c r="AY51" i="2" s="1"/>
  <c r="E51" i="5"/>
  <c r="CL56" i="2"/>
  <c r="K73" i="5"/>
  <c r="V87" i="3"/>
  <c r="AS86" i="2"/>
  <c r="AY86" i="2" s="1"/>
  <c r="AL86" i="2"/>
  <c r="AN86" i="2"/>
  <c r="V77" i="3"/>
  <c r="AS76" i="2"/>
  <c r="AY76" i="2" s="1"/>
  <c r="AL76" i="2"/>
  <c r="AN76" i="2"/>
  <c r="D69" i="5"/>
  <c r="B71" i="5"/>
  <c r="W15" i="2"/>
  <c r="D14" i="5"/>
  <c r="W16" i="2"/>
  <c r="AC16" i="2" s="1"/>
  <c r="W19" i="2"/>
  <c r="AC19" i="2" s="1"/>
  <c r="F18" i="5"/>
  <c r="W31" i="2"/>
  <c r="AC31" i="2" s="1"/>
  <c r="W34" i="2"/>
  <c r="F32" i="5"/>
  <c r="I35" i="5"/>
  <c r="L35" i="5"/>
  <c r="M36" i="5"/>
  <c r="C38" i="5"/>
  <c r="CJ40" i="2"/>
  <c r="K38" i="5"/>
  <c r="K49" i="3"/>
  <c r="I48" i="2"/>
  <c r="H47" i="2"/>
  <c r="K48" i="3" s="1"/>
  <c r="S57" i="2"/>
  <c r="U57" i="2" s="1"/>
  <c r="R57" i="2"/>
  <c r="G50" i="5"/>
  <c r="K50" i="5"/>
  <c r="K48" i="5" s="1"/>
  <c r="B62" i="5"/>
  <c r="F62" i="5"/>
  <c r="J62" i="5"/>
  <c r="J57" i="5" s="1"/>
  <c r="CI73" i="2"/>
  <c r="DA73" i="2" s="1"/>
  <c r="F69" i="5"/>
  <c r="J69" i="5"/>
  <c r="G72" i="5"/>
  <c r="G65" i="5" s="1"/>
  <c r="CN81" i="2"/>
  <c r="L72" i="5"/>
  <c r="L65" i="5" s="1"/>
  <c r="B82" i="5"/>
  <c r="F82" i="5"/>
  <c r="I17" i="2"/>
  <c r="G16" i="5"/>
  <c r="I22" i="2"/>
  <c r="I27" i="2"/>
  <c r="CX33" i="4"/>
  <c r="F33" i="5"/>
  <c r="F34" i="5"/>
  <c r="H34" i="5" s="1"/>
  <c r="G35" i="5"/>
  <c r="CN40" i="2"/>
  <c r="S51" i="2"/>
  <c r="U51" i="2" s="1"/>
  <c r="R51" i="2"/>
  <c r="W57" i="2"/>
  <c r="J49" i="5"/>
  <c r="J48" i="5" s="1"/>
  <c r="C50" i="5"/>
  <c r="CJ56" i="2"/>
  <c r="B53" i="5"/>
  <c r="F53" i="5"/>
  <c r="G55" i="5"/>
  <c r="CN73" i="2"/>
  <c r="M68" i="5"/>
  <c r="B69" i="5"/>
  <c r="F36" i="5"/>
  <c r="S43" i="2"/>
  <c r="U43" i="2" s="1"/>
  <c r="S44" i="2"/>
  <c r="U44" i="2" s="1"/>
  <c r="W45" i="2"/>
  <c r="AC45" i="2" s="1"/>
  <c r="W52" i="2"/>
  <c r="AC52" i="2" s="1"/>
  <c r="F44" i="5"/>
  <c r="W59" i="2"/>
  <c r="AC59" i="2" s="1"/>
  <c r="F51" i="5"/>
  <c r="CJ65" i="2"/>
  <c r="F58" i="5"/>
  <c r="W68" i="2"/>
  <c r="AC68" i="2" s="1"/>
  <c r="F60" i="5"/>
  <c r="W70" i="2"/>
  <c r="AC70" i="2" s="1"/>
  <c r="CJ73" i="2"/>
  <c r="D66" i="5"/>
  <c r="CL81" i="2"/>
  <c r="R92" i="2"/>
  <c r="S92" i="2"/>
  <c r="U92" i="2" s="1"/>
  <c r="G99" i="5"/>
  <c r="CN115" i="2"/>
  <c r="W41" i="2"/>
  <c r="W50" i="2"/>
  <c r="AC50" i="2" s="1"/>
  <c r="F42" i="5"/>
  <c r="H42" i="5" s="1"/>
  <c r="F45" i="5"/>
  <c r="I48" i="5"/>
  <c r="L48" i="5"/>
  <c r="W62" i="2"/>
  <c r="AC62" i="2" s="1"/>
  <c r="G57" i="5"/>
  <c r="K57" i="5"/>
  <c r="W71" i="2"/>
  <c r="AC71" i="2" s="1"/>
  <c r="CW73" i="4"/>
  <c r="CX73" i="4"/>
  <c r="J72" i="5"/>
  <c r="I81" i="5"/>
  <c r="I79" i="5" s="1"/>
  <c r="L81" i="5"/>
  <c r="L79" i="5" s="1"/>
  <c r="V93" i="3"/>
  <c r="AN92" i="2"/>
  <c r="AL92" i="2"/>
  <c r="K96" i="3"/>
  <c r="I95" i="2"/>
  <c r="H89" i="2"/>
  <c r="K90" i="3" s="1"/>
  <c r="G85" i="5"/>
  <c r="AC111" i="2"/>
  <c r="V113" i="3"/>
  <c r="AS112" i="2"/>
  <c r="AY112" i="2" s="1"/>
  <c r="AN112" i="2"/>
  <c r="AL112" i="2"/>
  <c r="AC117" i="2"/>
  <c r="F38" i="5"/>
  <c r="G56" i="2"/>
  <c r="Y56" i="4" s="1"/>
  <c r="M48" i="5"/>
  <c r="I58" i="2"/>
  <c r="CN65" i="2"/>
  <c r="F63" i="5"/>
  <c r="AU73" i="2"/>
  <c r="CL73" i="2"/>
  <c r="E65" i="5"/>
  <c r="W78" i="2"/>
  <c r="AC78" i="2" s="1"/>
  <c r="AS92" i="2"/>
  <c r="AY92" i="2" s="1"/>
  <c r="V119" i="3"/>
  <c r="AN118" i="2"/>
  <c r="AL118" i="2"/>
  <c r="AS118" i="2"/>
  <c r="AY118" i="2" s="1"/>
  <c r="W90" i="2"/>
  <c r="M79" i="5"/>
  <c r="W91" i="2"/>
  <c r="AC91" i="2" s="1"/>
  <c r="W97" i="2"/>
  <c r="AC97" i="2" s="1"/>
  <c r="CI99" i="2"/>
  <c r="DA99" i="2" s="1"/>
  <c r="S100" i="2"/>
  <c r="U100" i="2" s="1"/>
  <c r="D27" i="5"/>
  <c r="W101" i="2"/>
  <c r="AC101" i="2" s="1"/>
  <c r="CI103" i="2"/>
  <c r="DA103" i="2" s="1"/>
  <c r="W104" i="2"/>
  <c r="S105" i="2"/>
  <c r="U105" i="2" s="1"/>
  <c r="W107" i="2"/>
  <c r="AC107" i="2" s="1"/>
  <c r="S108" i="2"/>
  <c r="U108" i="2" s="1"/>
  <c r="CK110" i="2"/>
  <c r="F96" i="5"/>
  <c r="S112" i="2"/>
  <c r="U112" i="2" s="1"/>
  <c r="F98" i="5"/>
  <c r="H98" i="5" s="1"/>
  <c r="R117" i="2"/>
  <c r="F66" i="5"/>
  <c r="S75" i="2"/>
  <c r="U75" i="2" s="1"/>
  <c r="F67" i="5"/>
  <c r="S76" i="2"/>
  <c r="U76" i="2" s="1"/>
  <c r="W77" i="2"/>
  <c r="AC77" i="2" s="1"/>
  <c r="W79" i="2"/>
  <c r="AC79" i="2" s="1"/>
  <c r="W84" i="2"/>
  <c r="AC84" i="2" s="1"/>
  <c r="F75" i="5"/>
  <c r="W87" i="2"/>
  <c r="AC87" i="2" s="1"/>
  <c r="CI89" i="2"/>
  <c r="DA89" i="2" s="1"/>
  <c r="CJ89" i="2"/>
  <c r="B80" i="5"/>
  <c r="I93" i="2"/>
  <c r="F83" i="5"/>
  <c r="S94" i="2"/>
  <c r="U94" i="2" s="1"/>
  <c r="W96" i="2"/>
  <c r="AC96" i="2" s="1"/>
  <c r="CJ103" i="2"/>
  <c r="W106" i="2"/>
  <c r="AC106" i="2" s="1"/>
  <c r="CX110" i="4"/>
  <c r="F99" i="5"/>
  <c r="F86" i="5"/>
  <c r="H86" i="5" s="1"/>
  <c r="W100" i="2"/>
  <c r="F27" i="5"/>
  <c r="W105" i="2"/>
  <c r="AC105" i="2" s="1"/>
  <c r="W108" i="2"/>
  <c r="AC108" i="2" s="1"/>
  <c r="F93" i="5"/>
  <c r="H93" i="5" s="1"/>
  <c r="Y115" i="2"/>
  <c r="CM115" i="2"/>
  <c r="F70" i="5"/>
  <c r="H70" i="5" s="1"/>
  <c r="F76" i="5"/>
  <c r="H76" i="5" s="1"/>
  <c r="F84" i="5"/>
  <c r="F85" i="5"/>
  <c r="CN103" i="2"/>
  <c r="F90" i="5"/>
  <c r="BX40" i="4"/>
  <c r="BA99" i="4"/>
  <c r="BX99" i="4" s="1"/>
  <c r="BX101" i="4"/>
  <c r="BA81" i="4"/>
  <c r="BX81" i="4" s="1"/>
  <c r="BX84" i="4"/>
  <c r="CW89" i="4"/>
  <c r="BX47" i="4"/>
  <c r="BX73" i="4"/>
  <c r="BX13" i="4"/>
  <c r="BA21" i="4"/>
  <c r="BX21" i="4" s="1"/>
  <c r="BX22" i="4"/>
  <c r="CW24" i="4"/>
  <c r="CW56" i="4"/>
  <c r="BX65" i="4"/>
  <c r="BX56" i="4"/>
  <c r="BZ103" i="4"/>
  <c r="CW103" i="4" s="1"/>
  <c r="BZ110" i="4"/>
  <c r="CW110" i="4" s="1"/>
  <c r="CW112" i="4"/>
  <c r="BA115" i="4"/>
  <c r="BX115" i="4" s="1"/>
  <c r="BZ115" i="4"/>
  <c r="CW115" i="4" s="1"/>
  <c r="H101" i="5"/>
  <c r="F100" i="5"/>
  <c r="H100" i="5" s="1"/>
  <c r="H97" i="5"/>
  <c r="CM103" i="2"/>
  <c r="H89" i="5"/>
  <c r="F92" i="5"/>
  <c r="CX99" i="4"/>
  <c r="F88" i="5"/>
  <c r="CM89" i="2"/>
  <c r="F80" i="5"/>
  <c r="F81" i="5"/>
  <c r="F87" i="5"/>
  <c r="H87" i="5" s="1"/>
  <c r="F73" i="5"/>
  <c r="F74" i="5"/>
  <c r="H74" i="5" s="1"/>
  <c r="F77" i="5"/>
  <c r="CM81" i="2"/>
  <c r="F68" i="5"/>
  <c r="F71" i="5"/>
  <c r="CM65" i="2"/>
  <c r="F59" i="5"/>
  <c r="F55" i="5"/>
  <c r="F54" i="5"/>
  <c r="F49" i="5"/>
  <c r="H52" i="5"/>
  <c r="F46" i="5"/>
  <c r="F43" i="5"/>
  <c r="CM47" i="2"/>
  <c r="F40" i="5"/>
  <c r="H37" i="5"/>
  <c r="CM40" i="2"/>
  <c r="F30" i="5"/>
  <c r="F31" i="5"/>
  <c r="F24" i="5"/>
  <c r="H24" i="5" s="1"/>
  <c r="F19" i="5"/>
  <c r="CW13" i="4"/>
  <c r="BP11" i="2"/>
  <c r="F16" i="5"/>
  <c r="D33" i="5"/>
  <c r="BN11" i="2"/>
  <c r="CK13" i="2"/>
  <c r="F11" i="6" l="1"/>
  <c r="D68" i="5"/>
  <c r="H68" i="5" s="1"/>
  <c r="W116" i="2"/>
  <c r="S116" i="2"/>
  <c r="U116" i="2" s="1"/>
  <c r="DD53" i="2"/>
  <c r="D45" i="5"/>
  <c r="H45" i="5" s="1"/>
  <c r="R116" i="2"/>
  <c r="D83" i="5"/>
  <c r="D67" i="5"/>
  <c r="D65" i="5" s="1"/>
  <c r="H22" i="5"/>
  <c r="R115" i="2"/>
  <c r="CO22" i="2"/>
  <c r="DB22" i="2" s="1"/>
  <c r="H83" i="5"/>
  <c r="CK73" i="2"/>
  <c r="D59" i="5"/>
  <c r="D57" i="5" s="1"/>
  <c r="G53" i="5"/>
  <c r="H53" i="5" s="1"/>
  <c r="DD76" i="2"/>
  <c r="C79" i="5"/>
  <c r="H88" i="5"/>
  <c r="H73" i="5"/>
  <c r="C48" i="5"/>
  <c r="C12" i="5"/>
  <c r="H63" i="5"/>
  <c r="C57" i="5"/>
  <c r="DB58" i="2"/>
  <c r="DB117" i="2"/>
  <c r="DB75" i="2"/>
  <c r="DB51" i="2"/>
  <c r="DB108" i="2"/>
  <c r="DB53" i="2"/>
  <c r="DB30" i="2"/>
  <c r="DB118" i="2"/>
  <c r="D30" i="5"/>
  <c r="H30" i="5" s="1"/>
  <c r="H84" i="5"/>
  <c r="DB31" i="2"/>
  <c r="DB84" i="2"/>
  <c r="DB16" i="2"/>
  <c r="DB70" i="2"/>
  <c r="DB105" i="2"/>
  <c r="DB107" i="2"/>
  <c r="DB76" i="2"/>
  <c r="DB59" i="2"/>
  <c r="DB94" i="2"/>
  <c r="CJ81" i="2"/>
  <c r="DB97" i="2"/>
  <c r="DB52" i="2"/>
  <c r="H92" i="5"/>
  <c r="H36" i="5"/>
  <c r="D35" i="5"/>
  <c r="H35" i="5" s="1"/>
  <c r="DB100" i="2"/>
  <c r="DB113" i="2"/>
  <c r="DB71" i="2"/>
  <c r="DB37" i="2"/>
  <c r="DB29" i="2"/>
  <c r="DB66" i="2"/>
  <c r="DB92" i="2"/>
  <c r="DB74" i="2"/>
  <c r="DB50" i="2"/>
  <c r="DB83" i="2"/>
  <c r="DB104" i="2"/>
  <c r="DB67" i="2"/>
  <c r="DB35" i="2"/>
  <c r="DB87" i="2"/>
  <c r="DB42" i="2"/>
  <c r="DB96" i="2"/>
  <c r="DB106" i="2"/>
  <c r="DB19" i="2"/>
  <c r="DB28" i="2"/>
  <c r="DB62" i="2"/>
  <c r="DB27" i="2"/>
  <c r="DB63" i="2"/>
  <c r="D99" i="5"/>
  <c r="D95" i="5" s="1"/>
  <c r="DB116" i="2"/>
  <c r="DB93" i="2"/>
  <c r="DB60" i="2"/>
  <c r="DB112" i="2"/>
  <c r="DB78" i="2"/>
  <c r="DB77" i="2"/>
  <c r="DB26" i="2"/>
  <c r="DB44" i="2"/>
  <c r="DB79" i="2"/>
  <c r="DB101" i="2"/>
  <c r="DB111" i="2"/>
  <c r="DB86" i="2"/>
  <c r="DB61" i="2"/>
  <c r="DB38" i="2"/>
  <c r="DB15" i="2"/>
  <c r="DK11" i="4"/>
  <c r="CZ24" i="4"/>
  <c r="CZ81" i="4"/>
  <c r="G7" i="6"/>
  <c r="C11" i="23"/>
  <c r="B115" i="23"/>
  <c r="B11" i="23" s="1"/>
  <c r="CZ99" i="4"/>
  <c r="C12" i="13"/>
  <c r="B14" i="13"/>
  <c r="B12" i="13" s="1"/>
  <c r="AB11" i="4"/>
  <c r="BI36" i="2"/>
  <c r="CZ65" i="4"/>
  <c r="DO11" i="4"/>
  <c r="CZ13" i="4"/>
  <c r="CZ11" i="4" s="1"/>
  <c r="B12" i="6"/>
  <c r="B14" i="6"/>
  <c r="D79" i="5"/>
  <c r="S67" i="2"/>
  <c r="U67" i="2" s="1"/>
  <c r="AN37" i="2"/>
  <c r="H18" i="5"/>
  <c r="AS67" i="2"/>
  <c r="AY67" i="2" s="1"/>
  <c r="AG68" i="3" s="1"/>
  <c r="CK40" i="2"/>
  <c r="AS83" i="2"/>
  <c r="AY83" i="2" s="1"/>
  <c r="BI83" i="2" s="1"/>
  <c r="AL60" i="2"/>
  <c r="I13" i="2"/>
  <c r="AN14" i="2"/>
  <c r="V38" i="3"/>
  <c r="CK33" i="2"/>
  <c r="CK81" i="2"/>
  <c r="V84" i="3"/>
  <c r="C72" i="5"/>
  <c r="C65" i="5" s="1"/>
  <c r="W110" i="2"/>
  <c r="AS37" i="2"/>
  <c r="AY37" i="2" s="1"/>
  <c r="AU11" i="2"/>
  <c r="H75" i="5"/>
  <c r="AS113" i="2"/>
  <c r="AY113" i="2" s="1"/>
  <c r="BJ36" i="2"/>
  <c r="CK65" i="2"/>
  <c r="H16" i="5"/>
  <c r="G79" i="5"/>
  <c r="H77" i="5"/>
  <c r="E29" i="5"/>
  <c r="S33" i="2"/>
  <c r="U33" i="2" s="1"/>
  <c r="AX11" i="2"/>
  <c r="CK56" i="2"/>
  <c r="H58" i="5"/>
  <c r="Y11" i="2"/>
  <c r="H69" i="5"/>
  <c r="H51" i="5"/>
  <c r="S40" i="2"/>
  <c r="U40" i="2" s="1"/>
  <c r="H80" i="5"/>
  <c r="H15" i="5"/>
  <c r="F13" i="5"/>
  <c r="F12" i="5" s="1"/>
  <c r="B95" i="5"/>
  <c r="S74" i="2"/>
  <c r="U74" i="2" s="1"/>
  <c r="E48" i="5"/>
  <c r="I81" i="2"/>
  <c r="S81" i="2" s="1"/>
  <c r="U81" i="2" s="1"/>
  <c r="R99" i="2"/>
  <c r="M65" i="5"/>
  <c r="H32" i="5"/>
  <c r="K65" i="5"/>
  <c r="R73" i="2"/>
  <c r="L12" i="5"/>
  <c r="BL36" i="2"/>
  <c r="BR36" i="2" s="1"/>
  <c r="AS26" i="2"/>
  <c r="AY26" i="2" s="1"/>
  <c r="BI26" i="2" s="1"/>
  <c r="B65" i="5"/>
  <c r="M12" i="5"/>
  <c r="C29" i="5"/>
  <c r="I12" i="5"/>
  <c r="K29" i="5"/>
  <c r="V54" i="3"/>
  <c r="V15" i="3"/>
  <c r="AN60" i="2"/>
  <c r="H44" i="5"/>
  <c r="AS14" i="2"/>
  <c r="AY14" i="2" s="1"/>
  <c r="AS60" i="2"/>
  <c r="AY60" i="2" s="1"/>
  <c r="BJ60" i="2" s="1"/>
  <c r="H54" i="5"/>
  <c r="R103" i="2"/>
  <c r="H82" i="5"/>
  <c r="R29" i="2"/>
  <c r="S29" i="2"/>
  <c r="AN53" i="2"/>
  <c r="AL26" i="2"/>
  <c r="AL67" i="2"/>
  <c r="I21" i="2"/>
  <c r="H85" i="5"/>
  <c r="H66" i="5"/>
  <c r="H38" i="5"/>
  <c r="B29" i="5"/>
  <c r="AS53" i="2"/>
  <c r="AY53" i="2" s="1"/>
  <c r="BL53" i="2" s="1"/>
  <c r="BR53" i="2" s="1"/>
  <c r="CF53" i="2" s="1"/>
  <c r="AN26" i="2"/>
  <c r="AN67" i="2"/>
  <c r="I95" i="5"/>
  <c r="H60" i="5"/>
  <c r="AB11" i="2"/>
  <c r="W74" i="2"/>
  <c r="W73" i="2" s="1"/>
  <c r="R67" i="2"/>
  <c r="CN24" i="2"/>
  <c r="CK103" i="2"/>
  <c r="H96" i="5"/>
  <c r="H46" i="5"/>
  <c r="R110" i="2"/>
  <c r="J65" i="5"/>
  <c r="J10" i="5" s="1"/>
  <c r="B57" i="5"/>
  <c r="B12" i="5"/>
  <c r="G13" i="5"/>
  <c r="AL113" i="2"/>
  <c r="CK115" i="2"/>
  <c r="CM13" i="2"/>
  <c r="H81" i="5"/>
  <c r="H90" i="5"/>
  <c r="AN113" i="2"/>
  <c r="CK89" i="2"/>
  <c r="H43" i="5"/>
  <c r="H55" i="5"/>
  <c r="H71" i="5"/>
  <c r="AN83" i="2"/>
  <c r="BA11" i="4"/>
  <c r="BX11" i="4" s="1"/>
  <c r="AI12" i="3"/>
  <c r="CN56" i="2"/>
  <c r="H14" i="5"/>
  <c r="B48" i="5"/>
  <c r="E12" i="5"/>
  <c r="BZ11" i="4"/>
  <c r="CW11" i="4" s="1"/>
  <c r="G31" i="5"/>
  <c r="H31" i="5" s="1"/>
  <c r="CN33" i="2"/>
  <c r="F95" i="5"/>
  <c r="H27" i="5"/>
  <c r="H72" i="5"/>
  <c r="H20" i="5"/>
  <c r="R85" i="2"/>
  <c r="W85" i="2"/>
  <c r="AC85" i="2" s="1"/>
  <c r="AC81" i="2" s="1"/>
  <c r="V80" i="3"/>
  <c r="AL79" i="2"/>
  <c r="AS79" i="2"/>
  <c r="AY79" i="2" s="1"/>
  <c r="AN79" i="2"/>
  <c r="AG84" i="3"/>
  <c r="BJ83" i="2"/>
  <c r="BL83" i="2"/>
  <c r="BR83" i="2" s="1"/>
  <c r="V112" i="3"/>
  <c r="AN111" i="2"/>
  <c r="AL111" i="2"/>
  <c r="AC110" i="2"/>
  <c r="AS111" i="2"/>
  <c r="W95" i="2"/>
  <c r="AC95" i="2" s="1"/>
  <c r="S95" i="2"/>
  <c r="U95" i="2" s="1"/>
  <c r="R95" i="2"/>
  <c r="V71" i="3"/>
  <c r="AL70" i="2"/>
  <c r="AS70" i="2"/>
  <c r="AY70" i="2" s="1"/>
  <c r="AN70" i="2"/>
  <c r="AC57" i="2"/>
  <c r="W22" i="2"/>
  <c r="S22" i="2"/>
  <c r="U22" i="2" s="1"/>
  <c r="R22" i="2"/>
  <c r="W17" i="2"/>
  <c r="AC17" i="2" s="1"/>
  <c r="R17" i="2"/>
  <c r="S17" i="2"/>
  <c r="U17" i="2" s="1"/>
  <c r="G40" i="5"/>
  <c r="H40" i="5" s="1"/>
  <c r="CN47" i="2"/>
  <c r="W33" i="2"/>
  <c r="AC34" i="2"/>
  <c r="G19" i="5"/>
  <c r="H19" i="5" s="1"/>
  <c r="CN21" i="2"/>
  <c r="V17" i="3"/>
  <c r="AS16" i="2"/>
  <c r="AY16" i="2" s="1"/>
  <c r="AN16" i="2"/>
  <c r="AL16" i="2"/>
  <c r="AG77" i="3"/>
  <c r="BJ76" i="2"/>
  <c r="BI76" i="2"/>
  <c r="BL76" i="2"/>
  <c r="BR76" i="2" s="1"/>
  <c r="CF76" i="2" s="1"/>
  <c r="AG87" i="3"/>
  <c r="BL86" i="2"/>
  <c r="BR86" i="2" s="1"/>
  <c r="BI86" i="2"/>
  <c r="BJ86" i="2"/>
  <c r="CI11" i="2"/>
  <c r="V62" i="3"/>
  <c r="AL61" i="2"/>
  <c r="AS61" i="2"/>
  <c r="AY61" i="2" s="1"/>
  <c r="AN61" i="2"/>
  <c r="AG114" i="3"/>
  <c r="BJ113" i="2"/>
  <c r="BI113" i="2"/>
  <c r="BL113" i="2"/>
  <c r="BR113" i="2" s="1"/>
  <c r="AG64" i="3"/>
  <c r="BJ63" i="2"/>
  <c r="BI63" i="2"/>
  <c r="BL63" i="2"/>
  <c r="BR63" i="2" s="1"/>
  <c r="S49" i="2"/>
  <c r="U49" i="2" s="1"/>
  <c r="R49" i="2"/>
  <c r="W49" i="2"/>
  <c r="AC49" i="2" s="1"/>
  <c r="L29" i="5"/>
  <c r="S24" i="2"/>
  <c r="U24" i="2" s="1"/>
  <c r="R24" i="2"/>
  <c r="BJ67" i="2"/>
  <c r="BI67" i="2"/>
  <c r="BL67" i="2"/>
  <c r="BR67" i="2" s="1"/>
  <c r="CF67" i="2" s="1"/>
  <c r="CO21" i="2"/>
  <c r="F57" i="5"/>
  <c r="H62" i="5"/>
  <c r="V97" i="3"/>
  <c r="AS96" i="2"/>
  <c r="AY96" i="2" s="1"/>
  <c r="AN96" i="2"/>
  <c r="AL96" i="2"/>
  <c r="B79" i="5"/>
  <c r="V108" i="3"/>
  <c r="AN107" i="2"/>
  <c r="AL107" i="2"/>
  <c r="AS107" i="2"/>
  <c r="AY107" i="2" s="1"/>
  <c r="V98" i="3"/>
  <c r="AN97" i="2"/>
  <c r="AL97" i="2"/>
  <c r="AS97" i="2"/>
  <c r="AY97" i="2" s="1"/>
  <c r="AC90" i="2"/>
  <c r="V79" i="3"/>
  <c r="AN78" i="2"/>
  <c r="AS78" i="2"/>
  <c r="AY78" i="2" s="1"/>
  <c r="AL78" i="2"/>
  <c r="W40" i="2"/>
  <c r="AC41" i="2"/>
  <c r="V53" i="3"/>
  <c r="AL52" i="2"/>
  <c r="AS52" i="2"/>
  <c r="AY52" i="2" s="1"/>
  <c r="AN52" i="2"/>
  <c r="I56" i="2"/>
  <c r="V32" i="3"/>
  <c r="AS31" i="2"/>
  <c r="AY31" i="2" s="1"/>
  <c r="AL31" i="2"/>
  <c r="AN31" i="2"/>
  <c r="AG45" i="3"/>
  <c r="BL44" i="2"/>
  <c r="BR44" i="2" s="1"/>
  <c r="BJ44" i="2"/>
  <c r="BI44" i="2"/>
  <c r="G48" i="5"/>
  <c r="S65" i="2"/>
  <c r="U65" i="2" s="1"/>
  <c r="R65" i="2"/>
  <c r="S54" i="2"/>
  <c r="U54" i="2" s="1"/>
  <c r="R54" i="2"/>
  <c r="W54" i="2"/>
  <c r="AC54" i="2" s="1"/>
  <c r="V36" i="3"/>
  <c r="AL35" i="2"/>
  <c r="AN35" i="2"/>
  <c r="AS35" i="2"/>
  <c r="AY35" i="2" s="1"/>
  <c r="V30" i="3"/>
  <c r="AS29" i="2"/>
  <c r="AY29" i="2" s="1"/>
  <c r="AN29" i="2"/>
  <c r="AL29" i="2"/>
  <c r="AG76" i="3"/>
  <c r="BJ75" i="2"/>
  <c r="BL75" i="2"/>
  <c r="BR75" i="2" s="1"/>
  <c r="CF75" i="2" s="1"/>
  <c r="BI75" i="2"/>
  <c r="I47" i="2"/>
  <c r="E11" i="2"/>
  <c r="V19" i="3"/>
  <c r="AL18" i="2"/>
  <c r="AN18" i="2"/>
  <c r="AS18" i="2"/>
  <c r="AY18" i="2" s="1"/>
  <c r="AY13" i="4"/>
  <c r="AA11" i="2"/>
  <c r="BI53" i="2"/>
  <c r="G95" i="5"/>
  <c r="V92" i="3"/>
  <c r="AN91" i="2"/>
  <c r="AS91" i="2"/>
  <c r="AY91" i="2" s="1"/>
  <c r="AL91" i="2"/>
  <c r="F50" i="5"/>
  <c r="H50" i="5" s="1"/>
  <c r="AG113" i="3"/>
  <c r="BL112" i="2"/>
  <c r="BR112" i="2" s="1"/>
  <c r="BJ112" i="2"/>
  <c r="BI112" i="2"/>
  <c r="V39" i="3"/>
  <c r="AL38" i="2"/>
  <c r="AN38" i="2"/>
  <c r="AS38" i="2"/>
  <c r="AY38" i="2" s="1"/>
  <c r="AG31" i="3"/>
  <c r="BI30" i="2"/>
  <c r="BJ30" i="2"/>
  <c r="BL30" i="2"/>
  <c r="BR30" i="2" s="1"/>
  <c r="I9" i="5"/>
  <c r="S66" i="2"/>
  <c r="U66" i="2" s="1"/>
  <c r="R66" i="2"/>
  <c r="W66" i="2"/>
  <c r="AG44" i="3"/>
  <c r="BL43" i="2"/>
  <c r="BR43" i="2" s="1"/>
  <c r="BJ43" i="2"/>
  <c r="BI43" i="2"/>
  <c r="G11" i="2"/>
  <c r="D41" i="5"/>
  <c r="H41" i="5" s="1"/>
  <c r="CK47" i="2"/>
  <c r="I29" i="5"/>
  <c r="V26" i="3"/>
  <c r="AS25" i="2"/>
  <c r="AL25" i="2"/>
  <c r="AN25" i="2"/>
  <c r="AG38" i="3"/>
  <c r="BJ37" i="2"/>
  <c r="BI37" i="2"/>
  <c r="BL37" i="2"/>
  <c r="BR37" i="2" s="1"/>
  <c r="V106" i="3"/>
  <c r="AS105" i="2"/>
  <c r="AY105" i="2" s="1"/>
  <c r="AN105" i="2"/>
  <c r="AL105" i="2"/>
  <c r="V88" i="3"/>
  <c r="AL87" i="2"/>
  <c r="AS87" i="2"/>
  <c r="AY87" i="2" s="1"/>
  <c r="AN87" i="2"/>
  <c r="V107" i="3"/>
  <c r="AS106" i="2"/>
  <c r="AY106" i="2" s="1"/>
  <c r="AN106" i="2"/>
  <c r="AL106" i="2"/>
  <c r="S93" i="2"/>
  <c r="U93" i="2" s="1"/>
  <c r="W93" i="2"/>
  <c r="AC93" i="2" s="1"/>
  <c r="R93" i="2"/>
  <c r="V78" i="3"/>
  <c r="AL77" i="2"/>
  <c r="AS77" i="2"/>
  <c r="AY77" i="2" s="1"/>
  <c r="AN77" i="2"/>
  <c r="AG119" i="3"/>
  <c r="BJ118" i="2"/>
  <c r="BI118" i="2"/>
  <c r="BL118" i="2"/>
  <c r="BR118" i="2" s="1"/>
  <c r="V83" i="3"/>
  <c r="AN82" i="2"/>
  <c r="AS82" i="2"/>
  <c r="AL82" i="2"/>
  <c r="W27" i="2"/>
  <c r="S27" i="2"/>
  <c r="U27" i="2" s="1"/>
  <c r="R27" i="2"/>
  <c r="D12" i="5"/>
  <c r="H33" i="5"/>
  <c r="H59" i="5"/>
  <c r="CN89" i="2"/>
  <c r="V109" i="3"/>
  <c r="AS108" i="2"/>
  <c r="AY108" i="2" s="1"/>
  <c r="AN108" i="2"/>
  <c r="AL108" i="2"/>
  <c r="AC100" i="2"/>
  <c r="W99" i="2"/>
  <c r="V85" i="3"/>
  <c r="AL84" i="2"/>
  <c r="AS84" i="2"/>
  <c r="AY84" i="2" s="1"/>
  <c r="AN84" i="2"/>
  <c r="AC104" i="2"/>
  <c r="W103" i="2"/>
  <c r="V102" i="3"/>
  <c r="AN101" i="2"/>
  <c r="AL101" i="2"/>
  <c r="AS101" i="2"/>
  <c r="AY101" i="2" s="1"/>
  <c r="AG93" i="3"/>
  <c r="BJ92" i="2"/>
  <c r="BI92" i="2"/>
  <c r="BL92" i="2"/>
  <c r="BR92" i="2" s="1"/>
  <c r="W58" i="2"/>
  <c r="AC58" i="2" s="1"/>
  <c r="S58" i="2"/>
  <c r="U58" i="2" s="1"/>
  <c r="R58" i="2"/>
  <c r="V118" i="3"/>
  <c r="AS117" i="2"/>
  <c r="AY117" i="2" s="1"/>
  <c r="AN117" i="2"/>
  <c r="AL117" i="2"/>
  <c r="V72" i="3"/>
  <c r="AS71" i="2"/>
  <c r="AY71" i="2" s="1"/>
  <c r="AN71" i="2"/>
  <c r="AL71" i="2"/>
  <c r="V63" i="3"/>
  <c r="AS62" i="2"/>
  <c r="AY62" i="2" s="1"/>
  <c r="AN62" i="2"/>
  <c r="AL62" i="2"/>
  <c r="V51" i="3"/>
  <c r="AS50" i="2"/>
  <c r="AY50" i="2" s="1"/>
  <c r="AN50" i="2"/>
  <c r="AL50" i="2"/>
  <c r="V69" i="3"/>
  <c r="AL68" i="2"/>
  <c r="AS68" i="2"/>
  <c r="AY68" i="2" s="1"/>
  <c r="AN68" i="2"/>
  <c r="V60" i="3"/>
  <c r="AL59" i="2"/>
  <c r="AS59" i="2"/>
  <c r="AY59" i="2" s="1"/>
  <c r="AN59" i="2"/>
  <c r="V46" i="3"/>
  <c r="AL45" i="2"/>
  <c r="AS45" i="2"/>
  <c r="AY45" i="2" s="1"/>
  <c r="AN45" i="2"/>
  <c r="I89" i="2"/>
  <c r="S48" i="2"/>
  <c r="U48" i="2" s="1"/>
  <c r="R48" i="2"/>
  <c r="W48" i="2"/>
  <c r="V20" i="3"/>
  <c r="AS19" i="2"/>
  <c r="AY19" i="2" s="1"/>
  <c r="AN19" i="2"/>
  <c r="AL19" i="2"/>
  <c r="AC15" i="2"/>
  <c r="AG52" i="3"/>
  <c r="BJ51" i="2"/>
  <c r="BI51" i="2"/>
  <c r="BL51" i="2"/>
  <c r="BR51" i="2" s="1"/>
  <c r="V43" i="3"/>
  <c r="AN42" i="2"/>
  <c r="AL42" i="2"/>
  <c r="AS42" i="2"/>
  <c r="AY42" i="2" s="1"/>
  <c r="H11" i="2"/>
  <c r="CN13" i="2"/>
  <c r="AG95" i="3"/>
  <c r="BL94" i="2"/>
  <c r="BR94" i="2" s="1"/>
  <c r="BI94" i="2"/>
  <c r="BJ94" i="2"/>
  <c r="CM56" i="2"/>
  <c r="M29" i="5"/>
  <c r="CL11" i="2"/>
  <c r="E9" i="5" s="1"/>
  <c r="V70" i="3"/>
  <c r="AN69" i="2"/>
  <c r="AL69" i="2"/>
  <c r="AS69" i="2"/>
  <c r="AY69" i="2" s="1"/>
  <c r="AG29" i="3"/>
  <c r="BL28" i="2"/>
  <c r="BR28" i="2" s="1"/>
  <c r="BJ28" i="2"/>
  <c r="BI28" i="2"/>
  <c r="F79" i="5"/>
  <c r="F65" i="5"/>
  <c r="H49" i="5"/>
  <c r="F29" i="5"/>
  <c r="CX11" i="4"/>
  <c r="BZ10" i="4"/>
  <c r="CO110" i="2"/>
  <c r="CO99" i="2"/>
  <c r="CO73" i="2"/>
  <c r="CO33" i="2"/>
  <c r="CF28" i="2" l="1"/>
  <c r="DD28" i="2"/>
  <c r="CF86" i="2"/>
  <c r="DD86" i="2"/>
  <c r="CF37" i="2"/>
  <c r="DD37" i="2"/>
  <c r="CD36" i="2"/>
  <c r="CF36" i="2"/>
  <c r="DD36" i="2"/>
  <c r="DB21" i="2"/>
  <c r="DD75" i="2"/>
  <c r="CD94" i="2"/>
  <c r="CF94" i="2"/>
  <c r="DD94" i="2"/>
  <c r="CF51" i="2"/>
  <c r="DD51" i="2"/>
  <c r="CF30" i="2"/>
  <c r="DD30" i="2"/>
  <c r="CF44" i="2"/>
  <c r="DD44" i="2"/>
  <c r="CD113" i="2"/>
  <c r="CF113" i="2"/>
  <c r="DD113" i="2"/>
  <c r="CF83" i="2"/>
  <c r="DD83" i="2"/>
  <c r="W115" i="2"/>
  <c r="AC116" i="2"/>
  <c r="CF43" i="2"/>
  <c r="DD43" i="2"/>
  <c r="CD112" i="2"/>
  <c r="CF112" i="2"/>
  <c r="DD112" i="2"/>
  <c r="H67" i="5"/>
  <c r="CF63" i="2"/>
  <c r="DD63" i="2"/>
  <c r="DD67" i="2"/>
  <c r="CD92" i="2"/>
  <c r="CF92" i="2"/>
  <c r="DD92" i="2"/>
  <c r="CD118" i="2"/>
  <c r="CF118" i="2"/>
  <c r="DD118" i="2"/>
  <c r="H99" i="5"/>
  <c r="H95" i="5" s="1"/>
  <c r="DB110" i="2"/>
  <c r="DB99" i="2"/>
  <c r="C10" i="5"/>
  <c r="DB33" i="2"/>
  <c r="DA11" i="2"/>
  <c r="DB17" i="2"/>
  <c r="I72" i="5"/>
  <c r="I65" i="5" s="1"/>
  <c r="I10" i="5" s="1"/>
  <c r="DB41" i="2"/>
  <c r="DB36" i="2"/>
  <c r="DB18" i="2"/>
  <c r="DB85" i="2"/>
  <c r="DB57" i="2"/>
  <c r="DB73" i="2"/>
  <c r="DB54" i="2"/>
  <c r="CJ11" i="2"/>
  <c r="DB69" i="2"/>
  <c r="DB90" i="2"/>
  <c r="DB95" i="2"/>
  <c r="DB14" i="2"/>
  <c r="DB25" i="2"/>
  <c r="DB34" i="2"/>
  <c r="DB91" i="2"/>
  <c r="DB48" i="2"/>
  <c r="DB82" i="2"/>
  <c r="DB49" i="2"/>
  <c r="CG86" i="2"/>
  <c r="CD86" i="2"/>
  <c r="CG28" i="2"/>
  <c r="CD28" i="2"/>
  <c r="AG54" i="3"/>
  <c r="CG67" i="2"/>
  <c r="CD67" i="2"/>
  <c r="CG76" i="2"/>
  <c r="CD76" i="2"/>
  <c r="CG75" i="2"/>
  <c r="CD75" i="2"/>
  <c r="CG83" i="2"/>
  <c r="CD83" i="2"/>
  <c r="K10" i="5"/>
  <c r="K6" i="5" s="1"/>
  <c r="CG51" i="2"/>
  <c r="CD51" i="2"/>
  <c r="CG30" i="2"/>
  <c r="CD30" i="2"/>
  <c r="CG63" i="2"/>
  <c r="CD63" i="2"/>
  <c r="CG44" i="2"/>
  <c r="CD44" i="2"/>
  <c r="CG53" i="2"/>
  <c r="CD53" i="2"/>
  <c r="CG37" i="2"/>
  <c r="CD37" i="2"/>
  <c r="CG43" i="2"/>
  <c r="CD43" i="2"/>
  <c r="R13" i="2"/>
  <c r="S13" i="2"/>
  <c r="U13" i="2" s="1"/>
  <c r="CG36" i="2"/>
  <c r="CG94" i="2"/>
  <c r="CG92" i="2"/>
  <c r="CG118" i="2"/>
  <c r="CG112" i="2"/>
  <c r="CG113" i="2"/>
  <c r="E10" i="5"/>
  <c r="E6" i="5" s="1"/>
  <c r="CO40" i="2"/>
  <c r="CO47" i="2"/>
  <c r="BJ53" i="2"/>
  <c r="BL60" i="2"/>
  <c r="BR60" i="2" s="1"/>
  <c r="L10" i="5"/>
  <c r="L6" i="5" s="1"/>
  <c r="H13" i="5"/>
  <c r="H12" i="5" s="1"/>
  <c r="AC74" i="2"/>
  <c r="AC73" i="2" s="1"/>
  <c r="H79" i="5"/>
  <c r="BJ26" i="2"/>
  <c r="CO81" i="2"/>
  <c r="CO115" i="2"/>
  <c r="CO13" i="2"/>
  <c r="AG27" i="3"/>
  <c r="CO56" i="2"/>
  <c r="CO24" i="2"/>
  <c r="CO65" i="2"/>
  <c r="BL26" i="2"/>
  <c r="BR26" i="2" s="1"/>
  <c r="M10" i="5"/>
  <c r="M6" i="5" s="1"/>
  <c r="CO103" i="2"/>
  <c r="R81" i="2"/>
  <c r="CK11" i="2"/>
  <c r="D9" i="5" s="1"/>
  <c r="H57" i="5"/>
  <c r="AG61" i="3"/>
  <c r="BI60" i="2"/>
  <c r="CO89" i="2"/>
  <c r="S21" i="2"/>
  <c r="U21" i="2" s="1"/>
  <c r="R21" i="2"/>
  <c r="CM11" i="2"/>
  <c r="W13" i="2"/>
  <c r="G12" i="5"/>
  <c r="CN11" i="2"/>
  <c r="G9" i="5" s="1"/>
  <c r="W81" i="2"/>
  <c r="H65" i="5"/>
  <c r="H29" i="5"/>
  <c r="H48" i="5"/>
  <c r="D29" i="5"/>
  <c r="D10" i="5" s="1"/>
  <c r="B10" i="5"/>
  <c r="B6" i="5" s="1"/>
  <c r="B11" i="6"/>
  <c r="B7" i="6"/>
  <c r="AL85" i="2"/>
  <c r="V86" i="3"/>
  <c r="AN85" i="2"/>
  <c r="AS85" i="2"/>
  <c r="AY85" i="2" s="1"/>
  <c r="V16" i="3"/>
  <c r="AS15" i="2"/>
  <c r="AL15" i="2"/>
  <c r="AN15" i="2"/>
  <c r="AC13" i="2"/>
  <c r="R89" i="2"/>
  <c r="S89" i="2"/>
  <c r="U89" i="2" s="1"/>
  <c r="AG109" i="3"/>
  <c r="BL108" i="2"/>
  <c r="BR108" i="2" s="1"/>
  <c r="BJ108" i="2"/>
  <c r="BI108" i="2"/>
  <c r="AG39" i="3"/>
  <c r="BI38" i="2"/>
  <c r="BL38" i="2"/>
  <c r="BR38" i="2" s="1"/>
  <c r="BJ38" i="2"/>
  <c r="AG36" i="3"/>
  <c r="BI35" i="2"/>
  <c r="BL35" i="2"/>
  <c r="BR35" i="2" s="1"/>
  <c r="BJ35" i="2"/>
  <c r="V55" i="3"/>
  <c r="AL54" i="2"/>
  <c r="AS54" i="2"/>
  <c r="AY54" i="2" s="1"/>
  <c r="AN54" i="2"/>
  <c r="AG32" i="3"/>
  <c r="BL31" i="2"/>
  <c r="BR31" i="2" s="1"/>
  <c r="BJ31" i="2"/>
  <c r="BI31" i="2"/>
  <c r="AG79" i="3"/>
  <c r="BJ78" i="2"/>
  <c r="BL78" i="2"/>
  <c r="BR78" i="2" s="1"/>
  <c r="BI78" i="2"/>
  <c r="V91" i="3"/>
  <c r="AL90" i="2"/>
  <c r="AS90" i="2"/>
  <c r="AN90" i="2"/>
  <c r="AC89" i="2"/>
  <c r="AG97" i="3"/>
  <c r="BL96" i="2"/>
  <c r="BR96" i="2" s="1"/>
  <c r="BJ96" i="2"/>
  <c r="BI96" i="2"/>
  <c r="F48" i="5"/>
  <c r="F10" i="5" s="1"/>
  <c r="B9" i="5"/>
  <c r="V18" i="3"/>
  <c r="AS17" i="2"/>
  <c r="AY17" i="2" s="1"/>
  <c r="AN17" i="2"/>
  <c r="AL17" i="2"/>
  <c r="W56" i="2"/>
  <c r="V96" i="3"/>
  <c r="AS95" i="2"/>
  <c r="AY95" i="2" s="1"/>
  <c r="AL95" i="2"/>
  <c r="AN95" i="2"/>
  <c r="AG70" i="3"/>
  <c r="BJ69" i="2"/>
  <c r="BI69" i="2"/>
  <c r="BL69" i="2"/>
  <c r="BR69" i="2" s="1"/>
  <c r="AC48" i="2"/>
  <c r="W47" i="2"/>
  <c r="AG118" i="3"/>
  <c r="BL117" i="2"/>
  <c r="BR117" i="2" s="1"/>
  <c r="BJ117" i="2"/>
  <c r="BI117" i="2"/>
  <c r="V59" i="3"/>
  <c r="AN58" i="2"/>
  <c r="AL58" i="2"/>
  <c r="AS58" i="2"/>
  <c r="AY58" i="2" s="1"/>
  <c r="AG85" i="3"/>
  <c r="BI84" i="2"/>
  <c r="BL84" i="2"/>
  <c r="BR84" i="2" s="1"/>
  <c r="BJ84" i="2"/>
  <c r="V101" i="3"/>
  <c r="AC99" i="2"/>
  <c r="AS100" i="2"/>
  <c r="AN100" i="2"/>
  <c r="AL100" i="2"/>
  <c r="AC27" i="2"/>
  <c r="W24" i="2"/>
  <c r="AY82" i="2"/>
  <c r="AG19" i="3"/>
  <c r="BI18" i="2"/>
  <c r="BL18" i="2"/>
  <c r="BR18" i="2" s="1"/>
  <c r="BJ18" i="2"/>
  <c r="AG53" i="3"/>
  <c r="BI52" i="2"/>
  <c r="BL52" i="2"/>
  <c r="BR52" i="2" s="1"/>
  <c r="BJ52" i="2"/>
  <c r="V42" i="3"/>
  <c r="AS41" i="2"/>
  <c r="AN41" i="2"/>
  <c r="AL41" i="2"/>
  <c r="AC40" i="2"/>
  <c r="AG98" i="3"/>
  <c r="BJ97" i="2"/>
  <c r="BI97" i="2"/>
  <c r="BL97" i="2"/>
  <c r="BR97" i="2" s="1"/>
  <c r="AG108" i="3"/>
  <c r="BJ107" i="2"/>
  <c r="BI107" i="2"/>
  <c r="BL107" i="2"/>
  <c r="BR107" i="2" s="1"/>
  <c r="V58" i="3"/>
  <c r="AN57" i="2"/>
  <c r="AC56" i="2"/>
  <c r="AL57" i="2"/>
  <c r="AS57" i="2"/>
  <c r="AY111" i="2"/>
  <c r="AS110" i="2"/>
  <c r="AY110" i="2" s="1"/>
  <c r="K12" i="3"/>
  <c r="AG46" i="3"/>
  <c r="BI45" i="2"/>
  <c r="BL45" i="2"/>
  <c r="BR45" i="2" s="1"/>
  <c r="BJ45" i="2"/>
  <c r="AG60" i="3"/>
  <c r="BI59" i="2"/>
  <c r="BL59" i="2"/>
  <c r="BR59" i="2" s="1"/>
  <c r="BJ59" i="2"/>
  <c r="AG69" i="3"/>
  <c r="BI68" i="2"/>
  <c r="BL68" i="2"/>
  <c r="BR68" i="2" s="1"/>
  <c r="BJ68" i="2"/>
  <c r="AG102" i="3"/>
  <c r="BJ101" i="2"/>
  <c r="BI101" i="2"/>
  <c r="BL101" i="2"/>
  <c r="BR101" i="2" s="1"/>
  <c r="V82" i="3"/>
  <c r="AN81" i="2"/>
  <c r="AL81" i="2"/>
  <c r="AG78" i="3"/>
  <c r="BJ77" i="2"/>
  <c r="BL77" i="2"/>
  <c r="BR77" i="2" s="1"/>
  <c r="BI77" i="2"/>
  <c r="V94" i="3"/>
  <c r="AL93" i="2"/>
  <c r="AS93" i="2"/>
  <c r="AY93" i="2" s="1"/>
  <c r="AN93" i="2"/>
  <c r="AG107" i="3"/>
  <c r="BL106" i="2"/>
  <c r="BR106" i="2" s="1"/>
  <c r="BJ106" i="2"/>
  <c r="BI106" i="2"/>
  <c r="AG88" i="3"/>
  <c r="BI87" i="2"/>
  <c r="BL87" i="2"/>
  <c r="BR87" i="2" s="1"/>
  <c r="BJ87" i="2"/>
  <c r="AG15" i="3"/>
  <c r="BI14" i="2"/>
  <c r="BJ14" i="2"/>
  <c r="BL14" i="2"/>
  <c r="AY25" i="2"/>
  <c r="Y11" i="4"/>
  <c r="B10" i="4"/>
  <c r="R47" i="2"/>
  <c r="S47" i="2"/>
  <c r="U47" i="2" s="1"/>
  <c r="AG30" i="3"/>
  <c r="BL29" i="2"/>
  <c r="BR29" i="2" s="1"/>
  <c r="BJ29" i="2"/>
  <c r="BI29" i="2"/>
  <c r="S56" i="2"/>
  <c r="U56" i="2" s="1"/>
  <c r="R56" i="2"/>
  <c r="I11" i="2"/>
  <c r="J6" i="5"/>
  <c r="AG17" i="3"/>
  <c r="BL16" i="2"/>
  <c r="BR16" i="2" s="1"/>
  <c r="BJ16" i="2"/>
  <c r="BI16" i="2"/>
  <c r="V35" i="3"/>
  <c r="AS34" i="2"/>
  <c r="AC33" i="2"/>
  <c r="AN34" i="2"/>
  <c r="AL34" i="2"/>
  <c r="V111" i="3"/>
  <c r="AN110" i="2"/>
  <c r="AL110" i="2"/>
  <c r="G29" i="5"/>
  <c r="AG43" i="3"/>
  <c r="BJ42" i="2"/>
  <c r="BI42" i="2"/>
  <c r="BL42" i="2"/>
  <c r="BR42" i="2" s="1"/>
  <c r="AG20" i="3"/>
  <c r="BL19" i="2"/>
  <c r="BR19" i="2" s="1"/>
  <c r="BJ19" i="2"/>
  <c r="BI19" i="2"/>
  <c r="AG51" i="3"/>
  <c r="BL50" i="2"/>
  <c r="BR50" i="2" s="1"/>
  <c r="BJ50" i="2"/>
  <c r="BI50" i="2"/>
  <c r="AG63" i="3"/>
  <c r="BL62" i="2"/>
  <c r="BR62" i="2" s="1"/>
  <c r="BJ62" i="2"/>
  <c r="BI62" i="2"/>
  <c r="AG72" i="3"/>
  <c r="BL71" i="2"/>
  <c r="BR71" i="2" s="1"/>
  <c r="BJ71" i="2"/>
  <c r="BI71" i="2"/>
  <c r="V105" i="3"/>
  <c r="AN104" i="2"/>
  <c r="AC103" i="2"/>
  <c r="AL104" i="2"/>
  <c r="AS104" i="2"/>
  <c r="V75" i="3"/>
  <c r="AN74" i="2"/>
  <c r="AG106" i="3"/>
  <c r="BL105" i="2"/>
  <c r="BR105" i="2" s="1"/>
  <c r="BJ105" i="2"/>
  <c r="BI105" i="2"/>
  <c r="AC66" i="2"/>
  <c r="W65" i="2"/>
  <c r="AG92" i="3"/>
  <c r="BJ91" i="2"/>
  <c r="BL91" i="2"/>
  <c r="BR91" i="2" s="1"/>
  <c r="BI91" i="2"/>
  <c r="AB10" i="4"/>
  <c r="AY11" i="4"/>
  <c r="W89" i="2"/>
  <c r="V50" i="3"/>
  <c r="AL49" i="2"/>
  <c r="AS49" i="2"/>
  <c r="AY49" i="2" s="1"/>
  <c r="AN49" i="2"/>
  <c r="AG62" i="3"/>
  <c r="BI61" i="2"/>
  <c r="BL61" i="2"/>
  <c r="BR61" i="2" s="1"/>
  <c r="BJ61" i="2"/>
  <c r="W21" i="2"/>
  <c r="AC22" i="2"/>
  <c r="AG71" i="3"/>
  <c r="BI70" i="2"/>
  <c r="BL70" i="2"/>
  <c r="BR70" i="2" s="1"/>
  <c r="BJ70" i="2"/>
  <c r="AG80" i="3"/>
  <c r="BI79" i="2"/>
  <c r="BL79" i="2"/>
  <c r="BR79" i="2" s="1"/>
  <c r="BJ79" i="2"/>
  <c r="CD105" i="2" l="1"/>
  <c r="CF105" i="2"/>
  <c r="DD105" i="2"/>
  <c r="CF77" i="2"/>
  <c r="DD77" i="2"/>
  <c r="CF38" i="2"/>
  <c r="DD38" i="2"/>
  <c r="CD26" i="2"/>
  <c r="CF26" i="2"/>
  <c r="DD26" i="2"/>
  <c r="CF60" i="2"/>
  <c r="DD60" i="2"/>
  <c r="CF71" i="2"/>
  <c r="DD71" i="2"/>
  <c r="CF50" i="2"/>
  <c r="DD50" i="2"/>
  <c r="CF68" i="2"/>
  <c r="DD68" i="2"/>
  <c r="CF45" i="2"/>
  <c r="DD45" i="2"/>
  <c r="CD107" i="2"/>
  <c r="CF107" i="2"/>
  <c r="DD107" i="2"/>
  <c r="CF16" i="2"/>
  <c r="DD16" i="2"/>
  <c r="CF78" i="2"/>
  <c r="DD78" i="2"/>
  <c r="CD91" i="2"/>
  <c r="CF91" i="2"/>
  <c r="DD91" i="2"/>
  <c r="CF84" i="2"/>
  <c r="DD84" i="2"/>
  <c r="CD117" i="2"/>
  <c r="CF117" i="2"/>
  <c r="DD117" i="2"/>
  <c r="CF79" i="2"/>
  <c r="DD79" i="2"/>
  <c r="CF87" i="2"/>
  <c r="DD87" i="2"/>
  <c r="CF35" i="2"/>
  <c r="DD35" i="2"/>
  <c r="CF42" i="2"/>
  <c r="DD42" i="2"/>
  <c r="CD106" i="2"/>
  <c r="CF106" i="2"/>
  <c r="DD106" i="2"/>
  <c r="CF52" i="2"/>
  <c r="DD52" i="2"/>
  <c r="CF18" i="2"/>
  <c r="DD18" i="2"/>
  <c r="CF31" i="2"/>
  <c r="DD31" i="2"/>
  <c r="CD108" i="2"/>
  <c r="CF108" i="2"/>
  <c r="DD108" i="2"/>
  <c r="CF70" i="2"/>
  <c r="DD70" i="2"/>
  <c r="CF61" i="2"/>
  <c r="DD61" i="2"/>
  <c r="CD101" i="2"/>
  <c r="CF101" i="2"/>
  <c r="DD101" i="2"/>
  <c r="CF69" i="2"/>
  <c r="DD69" i="2"/>
  <c r="CF62" i="2"/>
  <c r="DD62" i="2"/>
  <c r="CF19" i="2"/>
  <c r="DD19" i="2"/>
  <c r="CF59" i="2"/>
  <c r="DD59" i="2"/>
  <c r="CD97" i="2"/>
  <c r="CF97" i="2"/>
  <c r="DD97" i="2"/>
  <c r="CF29" i="2"/>
  <c r="DD29" i="2"/>
  <c r="CD96" i="2"/>
  <c r="CF96" i="2"/>
  <c r="DD96" i="2"/>
  <c r="AL116" i="2"/>
  <c r="AN116" i="2"/>
  <c r="V117" i="3"/>
  <c r="AS116" i="2"/>
  <c r="AC115" i="2"/>
  <c r="DB115" i="2"/>
  <c r="DB89" i="2"/>
  <c r="C6" i="5"/>
  <c r="G10" i="5"/>
  <c r="G6" i="5" s="1"/>
  <c r="DB24" i="2"/>
  <c r="C9" i="5"/>
  <c r="DB65" i="2"/>
  <c r="DB103" i="2"/>
  <c r="DB13" i="2"/>
  <c r="DB56" i="2"/>
  <c r="DB40" i="2"/>
  <c r="DB81" i="2"/>
  <c r="DB47" i="2"/>
  <c r="CG50" i="2"/>
  <c r="CD50" i="2"/>
  <c r="CG68" i="2"/>
  <c r="CD68" i="2"/>
  <c r="CG61" i="2"/>
  <c r="CD61" i="2"/>
  <c r="CG87" i="2"/>
  <c r="CD87" i="2"/>
  <c r="CG45" i="2"/>
  <c r="CD45" i="2"/>
  <c r="CG18" i="2"/>
  <c r="CD18" i="2"/>
  <c r="CG35" i="2"/>
  <c r="CD35" i="2"/>
  <c r="CG79" i="2"/>
  <c r="CD79" i="2"/>
  <c r="CG70" i="2"/>
  <c r="CD70" i="2"/>
  <c r="CG69" i="2"/>
  <c r="CD69" i="2"/>
  <c r="CG31" i="2"/>
  <c r="CD31" i="2"/>
  <c r="CG59" i="2"/>
  <c r="CD59" i="2"/>
  <c r="CG60" i="2"/>
  <c r="CD60" i="2"/>
  <c r="CG62" i="2"/>
  <c r="CD62" i="2"/>
  <c r="AS74" i="2"/>
  <c r="CG16" i="2"/>
  <c r="CD16" i="2"/>
  <c r="CG29" i="2"/>
  <c r="CD29" i="2"/>
  <c r="CG77" i="2"/>
  <c r="CD77" i="2"/>
  <c r="CG71" i="2"/>
  <c r="CD71" i="2"/>
  <c r="CG19" i="2"/>
  <c r="CD19" i="2"/>
  <c r="AL74" i="2"/>
  <c r="CG42" i="2"/>
  <c r="CD42" i="2"/>
  <c r="CG52" i="2"/>
  <c r="CD52" i="2"/>
  <c r="CG84" i="2"/>
  <c r="CD84" i="2"/>
  <c r="CG78" i="2"/>
  <c r="CD78" i="2"/>
  <c r="CG38" i="2"/>
  <c r="CD38" i="2"/>
  <c r="CG91" i="2"/>
  <c r="CG117" i="2"/>
  <c r="CG105" i="2"/>
  <c r="CG106" i="2"/>
  <c r="CG107" i="2"/>
  <c r="CG97" i="2"/>
  <c r="CG96" i="2"/>
  <c r="CG101" i="2"/>
  <c r="CG108" i="2"/>
  <c r="CG26" i="2"/>
  <c r="F6" i="5"/>
  <c r="CO11" i="2"/>
  <c r="I6" i="5"/>
  <c r="D6" i="5"/>
  <c r="F9" i="5"/>
  <c r="AS81" i="2"/>
  <c r="AY81" i="2" s="1"/>
  <c r="AG82" i="3" s="1"/>
  <c r="H10" i="5"/>
  <c r="W11" i="2"/>
  <c r="BJ85" i="2"/>
  <c r="BI85" i="2"/>
  <c r="BL85" i="2"/>
  <c r="BR85" i="2" s="1"/>
  <c r="AG86" i="3"/>
  <c r="V23" i="3"/>
  <c r="AN22" i="2"/>
  <c r="AL22" i="2"/>
  <c r="AC21" i="2"/>
  <c r="AS22" i="2"/>
  <c r="AG50" i="3"/>
  <c r="BI49" i="2"/>
  <c r="BL49" i="2"/>
  <c r="BR49" i="2" s="1"/>
  <c r="BJ49" i="2"/>
  <c r="V67" i="3"/>
  <c r="AL66" i="2"/>
  <c r="AC65" i="2"/>
  <c r="AS66" i="2"/>
  <c r="AN66" i="2"/>
  <c r="V74" i="3"/>
  <c r="AN73" i="2"/>
  <c r="AL73" i="2"/>
  <c r="AS103" i="2"/>
  <c r="AY103" i="2" s="1"/>
  <c r="AY104" i="2"/>
  <c r="V34" i="3"/>
  <c r="AN33" i="2"/>
  <c r="AL33" i="2"/>
  <c r="AG26" i="3"/>
  <c r="BL25" i="2"/>
  <c r="BJ25" i="2"/>
  <c r="BI25" i="2"/>
  <c r="AG112" i="3"/>
  <c r="BJ111" i="2"/>
  <c r="BI111" i="2"/>
  <c r="BL111" i="2"/>
  <c r="V41" i="3"/>
  <c r="AN40" i="2"/>
  <c r="AL40" i="2"/>
  <c r="V28" i="3"/>
  <c r="AS27" i="2"/>
  <c r="AN27" i="2"/>
  <c r="AL27" i="2"/>
  <c r="AC24" i="2"/>
  <c r="V100" i="3"/>
  <c r="AN99" i="2"/>
  <c r="AL99" i="2"/>
  <c r="AS33" i="2"/>
  <c r="AY33" i="2" s="1"/>
  <c r="AY34" i="2"/>
  <c r="BR14" i="2"/>
  <c r="AY57" i="2"/>
  <c r="AS56" i="2"/>
  <c r="AY56" i="2" s="1"/>
  <c r="AS89" i="2"/>
  <c r="AY89" i="2" s="1"/>
  <c r="AY90" i="2"/>
  <c r="AY15" i="2"/>
  <c r="AS13" i="2"/>
  <c r="V104" i="3"/>
  <c r="AN103" i="2"/>
  <c r="AL103" i="2"/>
  <c r="C11" i="3"/>
  <c r="S11" i="2"/>
  <c r="U11" i="2" s="1"/>
  <c r="R11" i="2"/>
  <c r="W10" i="2"/>
  <c r="AG83" i="3"/>
  <c r="BJ82" i="2"/>
  <c r="BL82" i="2"/>
  <c r="BR82" i="2" s="1"/>
  <c r="BI82" i="2"/>
  <c r="AG59" i="3"/>
  <c r="BJ58" i="2"/>
  <c r="BI58" i="2"/>
  <c r="BL58" i="2"/>
  <c r="BR58" i="2" s="1"/>
  <c r="AG96" i="3"/>
  <c r="BL95" i="2"/>
  <c r="BR95" i="2" s="1"/>
  <c r="BI95" i="2"/>
  <c r="BJ95" i="2"/>
  <c r="V14" i="3"/>
  <c r="AN13" i="2"/>
  <c r="AL13" i="2"/>
  <c r="AY74" i="2"/>
  <c r="AS73" i="2"/>
  <c r="AY73" i="2" s="1"/>
  <c r="AG94" i="3"/>
  <c r="BI93" i="2"/>
  <c r="BL93" i="2"/>
  <c r="BR93" i="2" s="1"/>
  <c r="BJ93" i="2"/>
  <c r="AG111" i="3"/>
  <c r="BI110" i="2"/>
  <c r="BJ110" i="2"/>
  <c r="V57" i="3"/>
  <c r="AN56" i="2"/>
  <c r="AL56" i="2"/>
  <c r="AS40" i="2"/>
  <c r="AY40" i="2" s="1"/>
  <c r="AY41" i="2"/>
  <c r="AY100" i="2"/>
  <c r="AS99" i="2"/>
  <c r="AY99" i="2" s="1"/>
  <c r="V49" i="3"/>
  <c r="AS48" i="2"/>
  <c r="AN48" i="2"/>
  <c r="AC47" i="2"/>
  <c r="AL48" i="2"/>
  <c r="AG18" i="3"/>
  <c r="BL17" i="2"/>
  <c r="BR17" i="2" s="1"/>
  <c r="BJ17" i="2"/>
  <c r="BI17" i="2"/>
  <c r="V90" i="3"/>
  <c r="AN89" i="2"/>
  <c r="AL89" i="2"/>
  <c r="AG55" i="3"/>
  <c r="BI54" i="2"/>
  <c r="BL54" i="2"/>
  <c r="BR54" i="2" s="1"/>
  <c r="BJ54" i="2"/>
  <c r="CF82" i="2" l="1"/>
  <c r="DD82" i="2"/>
  <c r="CF54" i="2"/>
  <c r="DD54" i="2"/>
  <c r="CD93" i="2"/>
  <c r="CF93" i="2"/>
  <c r="DD93" i="2"/>
  <c r="CD95" i="2"/>
  <c r="CF95" i="2"/>
  <c r="DD95" i="2"/>
  <c r="CF58" i="2"/>
  <c r="DD58" i="2"/>
  <c r="CF14" i="2"/>
  <c r="DD14" i="2"/>
  <c r="CF49" i="2"/>
  <c r="DD49" i="2"/>
  <c r="CF17" i="2"/>
  <c r="DD17" i="2"/>
  <c r="CF85" i="2"/>
  <c r="DD85" i="2"/>
  <c r="AN115" i="2"/>
  <c r="V116" i="3"/>
  <c r="AL115" i="2"/>
  <c r="AY116" i="2"/>
  <c r="AS115" i="2"/>
  <c r="AY115" i="2" s="1"/>
  <c r="H9" i="5"/>
  <c r="DB11" i="2"/>
  <c r="CG58" i="2"/>
  <c r="CD58" i="2"/>
  <c r="CG17" i="2"/>
  <c r="CD17" i="2"/>
  <c r="CG85" i="2"/>
  <c r="CD85" i="2"/>
  <c r="CG54" i="2"/>
  <c r="CD54" i="2"/>
  <c r="CG49" i="2"/>
  <c r="CD49" i="2"/>
  <c r="CG82" i="2"/>
  <c r="CD82" i="2"/>
  <c r="CG14" i="2"/>
  <c r="CD14" i="2"/>
  <c r="BL110" i="2"/>
  <c r="BR111" i="2"/>
  <c r="CG93" i="2"/>
  <c r="CG95" i="2"/>
  <c r="H6" i="5"/>
  <c r="BJ81" i="2"/>
  <c r="BI81" i="2"/>
  <c r="AY48" i="2"/>
  <c r="AS47" i="2"/>
  <c r="AY47" i="2" s="1"/>
  <c r="AG101" i="3"/>
  <c r="BL100" i="2"/>
  <c r="BJ100" i="2"/>
  <c r="BI100" i="2"/>
  <c r="BL81" i="2"/>
  <c r="BR81" i="2" s="1"/>
  <c r="AG91" i="3"/>
  <c r="BI90" i="2"/>
  <c r="BL90" i="2"/>
  <c r="BJ90" i="2"/>
  <c r="BR25" i="2"/>
  <c r="AG104" i="3"/>
  <c r="BJ103" i="2"/>
  <c r="BI103" i="2"/>
  <c r="V22" i="3"/>
  <c r="AN21" i="2"/>
  <c r="AL21" i="2"/>
  <c r="V48" i="3"/>
  <c r="AN47" i="2"/>
  <c r="AL47" i="2"/>
  <c r="AG42" i="3"/>
  <c r="BJ41" i="2"/>
  <c r="BI41" i="2"/>
  <c r="BL41" i="2"/>
  <c r="AG74" i="3"/>
  <c r="BJ73" i="2"/>
  <c r="BI73" i="2"/>
  <c r="AG16" i="3"/>
  <c r="BL15" i="2"/>
  <c r="BJ15" i="2"/>
  <c r="BI15" i="2"/>
  <c r="AY13" i="2"/>
  <c r="AG90" i="3"/>
  <c r="BJ89" i="2"/>
  <c r="BI89" i="2"/>
  <c r="AG57" i="3"/>
  <c r="BJ56" i="2"/>
  <c r="BI56" i="2"/>
  <c r="AG35" i="3"/>
  <c r="BJ34" i="2"/>
  <c r="BI34" i="2"/>
  <c r="BL34" i="2"/>
  <c r="AY27" i="2"/>
  <c r="AS24" i="2"/>
  <c r="AY24" i="2" s="1"/>
  <c r="AY66" i="2"/>
  <c r="AS65" i="2"/>
  <c r="AY65" i="2" s="1"/>
  <c r="AG41" i="3"/>
  <c r="BJ40" i="2"/>
  <c r="BI40" i="2"/>
  <c r="AG75" i="3"/>
  <c r="BL74" i="2"/>
  <c r="BJ74" i="2"/>
  <c r="BI74" i="2"/>
  <c r="AC11" i="2"/>
  <c r="AG58" i="3"/>
  <c r="BI57" i="2"/>
  <c r="BL57" i="2"/>
  <c r="BJ57" i="2"/>
  <c r="AG34" i="3"/>
  <c r="BJ33" i="2"/>
  <c r="BI33" i="2"/>
  <c r="V25" i="3"/>
  <c r="AN24" i="2"/>
  <c r="AL24" i="2"/>
  <c r="V66" i="3"/>
  <c r="AN65" i="2"/>
  <c r="AL65" i="2"/>
  <c r="AG100" i="3"/>
  <c r="BJ99" i="2"/>
  <c r="BI99" i="2"/>
  <c r="AG105" i="3"/>
  <c r="BJ104" i="2"/>
  <c r="BI104" i="2"/>
  <c r="BL104" i="2"/>
  <c r="AY22" i="2"/>
  <c r="AS21" i="2"/>
  <c r="AY21" i="2" s="1"/>
  <c r="BI115" i="2" l="1"/>
  <c r="AG116" i="3"/>
  <c r="BJ115" i="2"/>
  <c r="CF25" i="2"/>
  <c r="DD25" i="2"/>
  <c r="BI116" i="2"/>
  <c r="BJ116" i="2"/>
  <c r="AG117" i="3"/>
  <c r="BL116" i="2"/>
  <c r="CD111" i="2"/>
  <c r="CF111" i="2"/>
  <c r="DD111" i="2"/>
  <c r="CF81" i="2"/>
  <c r="DD81" i="2"/>
  <c r="CG81" i="2"/>
  <c r="CD81" i="2"/>
  <c r="CG25" i="2"/>
  <c r="CD25" i="2"/>
  <c r="BL89" i="2"/>
  <c r="BR90" i="2"/>
  <c r="BL103" i="2"/>
  <c r="BR104" i="2"/>
  <c r="BL99" i="2"/>
  <c r="BR100" i="2"/>
  <c r="BR110" i="2"/>
  <c r="CG111" i="2"/>
  <c r="BL56" i="2"/>
  <c r="BR57" i="2"/>
  <c r="AG28" i="3"/>
  <c r="BL27" i="2"/>
  <c r="BJ27" i="2"/>
  <c r="BI27" i="2"/>
  <c r="AG48" i="3"/>
  <c r="BJ47" i="2"/>
  <c r="BI47" i="2"/>
  <c r="AG22" i="3"/>
  <c r="BI21" i="2"/>
  <c r="BJ21" i="2"/>
  <c r="AG66" i="3"/>
  <c r="BJ65" i="2"/>
  <c r="BI65" i="2"/>
  <c r="BL33" i="2"/>
  <c r="BR34" i="2"/>
  <c r="AS11" i="2"/>
  <c r="AG49" i="3"/>
  <c r="BL48" i="2"/>
  <c r="BJ48" i="2"/>
  <c r="BI48" i="2"/>
  <c r="AG23" i="3"/>
  <c r="BI22" i="2"/>
  <c r="BJ22" i="2"/>
  <c r="BL22" i="2"/>
  <c r="BR74" i="2"/>
  <c r="BL73" i="2"/>
  <c r="AG67" i="3"/>
  <c r="BI66" i="2"/>
  <c r="BL66" i="2"/>
  <c r="BJ66" i="2"/>
  <c r="BR15" i="2"/>
  <c r="BL13" i="2"/>
  <c r="V12" i="3"/>
  <c r="N11" i="3"/>
  <c r="AS10" i="2"/>
  <c r="AL11" i="2"/>
  <c r="AG25" i="3"/>
  <c r="BJ24" i="2"/>
  <c r="AG14" i="3"/>
  <c r="BJ13" i="2"/>
  <c r="AY11" i="2"/>
  <c r="BI13" i="2"/>
  <c r="BR41" i="2"/>
  <c r="BL40" i="2"/>
  <c r="CF15" i="2" l="1"/>
  <c r="DD15" i="2"/>
  <c r="CD100" i="2"/>
  <c r="CF100" i="2"/>
  <c r="DD100" i="2"/>
  <c r="CF41" i="2"/>
  <c r="DD41" i="2"/>
  <c r="CF74" i="2"/>
  <c r="DD74" i="2"/>
  <c r="CF34" i="2"/>
  <c r="DD34" i="2"/>
  <c r="CD104" i="2"/>
  <c r="CF104" i="2"/>
  <c r="DD104" i="2"/>
  <c r="CF57" i="2"/>
  <c r="DD57" i="2"/>
  <c r="CD90" i="2"/>
  <c r="CF90" i="2"/>
  <c r="DD90" i="2"/>
  <c r="CD110" i="2"/>
  <c r="CF110" i="2"/>
  <c r="DD110" i="2"/>
  <c r="BR116" i="2"/>
  <c r="BL115" i="2"/>
  <c r="CG74" i="2"/>
  <c r="CD74" i="2"/>
  <c r="CG57" i="2"/>
  <c r="CD57" i="2"/>
  <c r="CG34" i="2"/>
  <c r="CD34" i="2"/>
  <c r="CG15" i="2"/>
  <c r="CD15" i="2"/>
  <c r="CG41" i="2"/>
  <c r="CD41" i="2"/>
  <c r="BR103" i="2"/>
  <c r="CG104" i="2"/>
  <c r="CG110" i="2"/>
  <c r="BR99" i="2"/>
  <c r="CG100" i="2"/>
  <c r="BR89" i="2"/>
  <c r="CG90" i="2"/>
  <c r="BR13" i="2"/>
  <c r="BR27" i="2"/>
  <c r="BL24" i="2"/>
  <c r="BR40" i="2"/>
  <c r="BR48" i="2"/>
  <c r="BL47" i="2"/>
  <c r="BR66" i="2"/>
  <c r="BL65" i="2"/>
  <c r="BR73" i="2"/>
  <c r="BR56" i="2"/>
  <c r="AG12" i="3"/>
  <c r="BJ11" i="2"/>
  <c r="BR22" i="2"/>
  <c r="BL21" i="2"/>
  <c r="BR33" i="2"/>
  <c r="CF33" i="2" l="1"/>
  <c r="DD33" i="2"/>
  <c r="CD89" i="2"/>
  <c r="CF89" i="2"/>
  <c r="DD89" i="2"/>
  <c r="CD116" i="2"/>
  <c r="BR115" i="2"/>
  <c r="DD116" i="2"/>
  <c r="CG116" i="2"/>
  <c r="CF116" i="2"/>
  <c r="CF40" i="2"/>
  <c r="DD40" i="2"/>
  <c r="CF66" i="2"/>
  <c r="DD66" i="2"/>
  <c r="CF22" i="2"/>
  <c r="DD22" i="2"/>
  <c r="CF48" i="2"/>
  <c r="DD48" i="2"/>
  <c r="CD99" i="2"/>
  <c r="CF99" i="2"/>
  <c r="DD99" i="2"/>
  <c r="CF56" i="2"/>
  <c r="DD56" i="2"/>
  <c r="CF27" i="2"/>
  <c r="DD27" i="2"/>
  <c r="CD103" i="2"/>
  <c r="CF103" i="2"/>
  <c r="DD103" i="2"/>
  <c r="CF73" i="2"/>
  <c r="DD73" i="2"/>
  <c r="CG13" i="2"/>
  <c r="CF13" i="2"/>
  <c r="DD13" i="2"/>
  <c r="CG66" i="2"/>
  <c r="CD66" i="2"/>
  <c r="CG73" i="2"/>
  <c r="CD73" i="2"/>
  <c r="CD13" i="2"/>
  <c r="CG33" i="2"/>
  <c r="CD33" i="2"/>
  <c r="CG22" i="2"/>
  <c r="CD22" i="2"/>
  <c r="CG48" i="2"/>
  <c r="CD48" i="2"/>
  <c r="CG40" i="2"/>
  <c r="CD40" i="2"/>
  <c r="CG56" i="2"/>
  <c r="CD56" i="2"/>
  <c r="CG27" i="2"/>
  <c r="CD27" i="2"/>
  <c r="CG89" i="2"/>
  <c r="CG99" i="2"/>
  <c r="CG103" i="2"/>
  <c r="BL11" i="2"/>
  <c r="BR21" i="2"/>
  <c r="BR24" i="2"/>
  <c r="BR47" i="2"/>
  <c r="BR65" i="2"/>
  <c r="CF21" i="2" l="1"/>
  <c r="DD21" i="2"/>
  <c r="DD115" i="2"/>
  <c r="CF115" i="2"/>
  <c r="CD115" i="2"/>
  <c r="CG115" i="2"/>
  <c r="CF47" i="2"/>
  <c r="DD47" i="2"/>
  <c r="CF24" i="2"/>
  <c r="DD24" i="2"/>
  <c r="CF65" i="2"/>
  <c r="DD65" i="2"/>
  <c r="CG47" i="2"/>
  <c r="CD47" i="2"/>
  <c r="CG24" i="2"/>
  <c r="CD24" i="2"/>
  <c r="CG21" i="2"/>
  <c r="CD21" i="2"/>
  <c r="CG65" i="2"/>
  <c r="CD65" i="2"/>
  <c r="BR11" i="2"/>
  <c r="CD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Werlyn Ramirez Villalta</author>
    <author>Byron</author>
  </authors>
  <commentList>
    <comment ref="D6" authorId="0" shapeId="0" xr:uid="{00000000-0006-0000-0100-000001000000}">
      <text>
        <r>
          <rPr>
            <b/>
            <sz val="9"/>
            <color indexed="81"/>
            <rFont val="Tahoma"/>
            <family val="2"/>
          </rPr>
          <t>USER:</t>
        </r>
        <r>
          <rPr>
            <sz val="9"/>
            <color indexed="81"/>
            <rFont val="Tahoma"/>
            <family val="2"/>
          </rPr>
          <t xml:space="preserve">
</t>
        </r>
      </text>
    </comment>
    <comment ref="AA14" authorId="0" shapeId="0" xr:uid="{00000000-0006-0000-0100-000002000000}">
      <text>
        <r>
          <rPr>
            <b/>
            <sz val="9"/>
            <color indexed="81"/>
            <rFont val="Tahoma"/>
            <family val="2"/>
          </rPr>
          <t>USER:</t>
        </r>
        <r>
          <rPr>
            <sz val="9"/>
            <color indexed="81"/>
            <rFont val="Tahoma"/>
            <family val="2"/>
          </rPr>
          <t xml:space="preserve">
Digitado con Mensuales agregar exp al listado, se registra en el listado</t>
        </r>
      </text>
    </comment>
    <comment ref="AX14" authorId="0" shapeId="0" xr:uid="{00000000-0006-0000-0100-000003000000}">
      <text>
        <r>
          <rPr>
            <b/>
            <sz val="9"/>
            <color indexed="81"/>
            <rFont val="Tahoma"/>
            <family val="2"/>
          </rPr>
          <t>USER:</t>
        </r>
        <r>
          <rPr>
            <sz val="9"/>
            <color indexed="81"/>
            <rFont val="Tahoma"/>
            <family val="2"/>
          </rPr>
          <t xml:space="preserve">
Se remite consulta al juzgado, sobre los expedientes 95-000180-0232-PA, 72-000560-0233-PA</t>
        </r>
      </text>
    </comment>
    <comment ref="BQ14" authorId="0" shapeId="0" xr:uid="{00000000-0006-0000-0100-000004000000}">
      <text>
        <r>
          <rPr>
            <b/>
            <sz val="9"/>
            <color indexed="81"/>
            <rFont val="Tahoma"/>
            <family val="2"/>
          </rPr>
          <t>USER:</t>
        </r>
        <r>
          <rPr>
            <sz val="9"/>
            <color indexed="81"/>
            <rFont val="Tahoma"/>
            <family val="2"/>
          </rPr>
          <t xml:space="preserve">
Se realiza ajuste preeliminar para cerrar IV trimestre, solicitud especial</t>
        </r>
      </text>
    </comment>
    <comment ref="BQ15" authorId="0" shapeId="0" xr:uid="{00000000-0006-0000-0100-000005000000}">
      <text>
        <r>
          <rPr>
            <b/>
            <sz val="9"/>
            <color indexed="81"/>
            <rFont val="Tahoma"/>
            <family val="2"/>
          </rPr>
          <t>USER:</t>
        </r>
        <r>
          <rPr>
            <sz val="9"/>
            <color indexed="81"/>
            <rFont val="Tahoma"/>
            <family val="2"/>
          </rPr>
          <t xml:space="preserve">
Ajuste preeliminar, para cerrar IV trimestre, trabajo especial.</t>
        </r>
      </text>
    </comment>
    <comment ref="AX16" authorId="0" shapeId="0" xr:uid="{00000000-0006-0000-0100-000006000000}">
      <text>
        <r>
          <rPr>
            <b/>
            <sz val="9"/>
            <color indexed="81"/>
            <rFont val="Tahoma"/>
            <family val="2"/>
          </rPr>
          <t>USER:</t>
        </r>
        <r>
          <rPr>
            <sz val="9"/>
            <color indexed="81"/>
            <rFont val="Tahoma"/>
            <family val="2"/>
          </rPr>
          <t xml:space="preserve">
Se realiza ajuste por cuanto existe un error en el CF de Agosto</t>
        </r>
      </text>
    </comment>
    <comment ref="H17" authorId="0" shapeId="0" xr:uid="{00000000-0006-0000-0100-000007000000}">
      <text>
        <r>
          <rPr>
            <b/>
            <sz val="9"/>
            <color indexed="81"/>
            <rFont val="Tahoma"/>
            <family val="2"/>
          </rPr>
          <t>USER:</t>
        </r>
        <r>
          <rPr>
            <sz val="9"/>
            <color indexed="81"/>
            <rFont val="Tahoma"/>
            <family val="2"/>
          </rPr>
          <t xml:space="preserve">
Digitado con mensuales </t>
        </r>
      </text>
    </comment>
    <comment ref="AA18" authorId="0" shapeId="0" xr:uid="{00000000-0006-0000-0100-000008000000}">
      <text>
        <r>
          <rPr>
            <b/>
            <sz val="9"/>
            <color indexed="81"/>
            <rFont val="Tahoma"/>
            <family val="2"/>
          </rPr>
          <t>USER:</t>
        </r>
        <r>
          <rPr>
            <sz val="9"/>
            <color indexed="81"/>
            <rFont val="Tahoma"/>
            <family val="2"/>
          </rPr>
          <t xml:space="preserve">
Digitado con MENSUALES//INGRESAR AL LISTADO se encuentran duplicados en el listado mensual por esta razón se ingresa al listado</t>
        </r>
      </text>
    </comment>
    <comment ref="Y19" authorId="1" shapeId="0" xr:uid="{00000000-0006-0000-0100-000009000000}">
      <text>
        <r>
          <rPr>
            <b/>
            <sz val="9"/>
            <color indexed="81"/>
            <rFont val="Tahoma"/>
            <family val="2"/>
          </rPr>
          <t>Werlyn Ramirez Villalta:</t>
        </r>
        <r>
          <rPr>
            <sz val="9"/>
            <color indexed="81"/>
            <rFont val="Tahoma"/>
            <family val="2"/>
          </rPr>
          <t xml:space="preserve">
Revisar Dif en los mensuales de Abril a Mayo Dif en el circulante, expediente  06-700005-0248-PA// el Juzgado indica que el expediente reingreso y se encuentra en el circulante ver coreeo </t>
        </r>
      </text>
    </comment>
    <comment ref="AX19" authorId="0" shapeId="0" xr:uid="{00000000-0006-0000-0100-00000A000000}">
      <text>
        <r>
          <rPr>
            <b/>
            <sz val="9"/>
            <color indexed="81"/>
            <rFont val="Tahoma"/>
            <family val="2"/>
          </rPr>
          <t>USER:</t>
        </r>
        <r>
          <rPr>
            <sz val="9"/>
            <color indexed="81"/>
            <rFont val="Tahoma"/>
            <family val="2"/>
          </rPr>
          <t xml:space="preserve">
Se realiza ajuste preeliminar por CF con Error</t>
        </r>
      </text>
    </comment>
    <comment ref="H22" authorId="0" shapeId="0" xr:uid="{00000000-0006-0000-0100-00000B000000}">
      <text>
        <r>
          <rPr>
            <b/>
            <sz val="9"/>
            <color indexed="81"/>
            <rFont val="Tahoma"/>
            <family val="2"/>
          </rPr>
          <t>USER:</t>
        </r>
        <r>
          <rPr>
            <sz val="9"/>
            <color indexed="81"/>
            <rFont val="Tahoma"/>
            <family val="2"/>
          </rPr>
          <t xml:space="preserve">
Juzgado indica que los expedientes 
20-000177-0172-PA, expediente eliminado ya que era una demanda duplicada.
20-000507-0172-PA, expediente eliminado, ya que era una demanda duplicada.
20-000536-0172-PA, expediente eliminado, ya que fue creado por error.20</t>
        </r>
      </text>
    </comment>
    <comment ref="AB22" authorId="1" shapeId="0" xr:uid="{00000000-0006-0000-0100-00000C000000}">
      <text>
        <r>
          <rPr>
            <b/>
            <sz val="9"/>
            <color indexed="81"/>
            <rFont val="Tahoma"/>
            <family val="2"/>
          </rPr>
          <t>Werlyn Ramirez Villalta:</t>
        </r>
        <r>
          <rPr>
            <sz val="9"/>
            <color indexed="81"/>
            <rFont val="Tahoma"/>
            <family val="2"/>
          </rPr>
          <t xml:space="preserve">
AJUSTE PREELIMINAR</t>
        </r>
      </text>
    </comment>
    <comment ref="AX22" authorId="0" shapeId="0" xr:uid="{00000000-0006-0000-0100-00000D000000}">
      <text>
        <r>
          <rPr>
            <b/>
            <sz val="9"/>
            <color indexed="81"/>
            <rFont val="Tahoma"/>
            <family val="2"/>
          </rPr>
          <t>USER:</t>
        </r>
        <r>
          <rPr>
            <sz val="9"/>
            <color indexed="81"/>
            <rFont val="Tahoma"/>
            <family val="2"/>
          </rPr>
          <t xml:space="preserve">
Se remite consulta al despacho sobre CF con error de 5 expedientes</t>
        </r>
      </text>
    </comment>
    <comment ref="BN22" authorId="0" shapeId="0" xr:uid="{00000000-0006-0000-0100-00000E000000}">
      <text>
        <r>
          <rPr>
            <b/>
            <sz val="9"/>
            <color indexed="81"/>
            <rFont val="Tahoma"/>
            <family val="2"/>
          </rPr>
          <t>USER:</t>
        </r>
        <r>
          <rPr>
            <sz val="9"/>
            <color indexed="81"/>
            <rFont val="Tahoma"/>
            <family val="2"/>
          </rPr>
          <t xml:space="preserve">
Se realiza ajuste preeliminar para cerrar IV trimestre, solicitud especial</t>
        </r>
      </text>
    </comment>
    <comment ref="AU25" authorId="0" shapeId="0" xr:uid="{00000000-0006-0000-0100-00000F000000}">
      <text>
        <r>
          <rPr>
            <b/>
            <sz val="9"/>
            <color indexed="81"/>
            <rFont val="Tahoma"/>
            <family val="2"/>
          </rPr>
          <t>USER:</t>
        </r>
        <r>
          <rPr>
            <sz val="9"/>
            <color indexed="81"/>
            <rFont val="Tahoma"/>
            <family val="2"/>
          </rPr>
          <t xml:space="preserve">
Se realiza ajuste por cuanto se tienen 65 expedientes duplicados en el Listado de CF  </t>
        </r>
      </text>
    </comment>
    <comment ref="AY25" authorId="0" shapeId="0" xr:uid="{00000000-0006-0000-0100-000010000000}">
      <text>
        <r>
          <rPr>
            <b/>
            <sz val="9"/>
            <color indexed="81"/>
            <rFont val="Tahoma"/>
            <family val="2"/>
          </rPr>
          <t>USER:</t>
        </r>
        <r>
          <rPr>
            <sz val="9"/>
            <color indexed="81"/>
            <rFont val="Tahoma"/>
            <family val="2"/>
          </rPr>
          <t xml:space="preserve">
Se realiza ajuste para que cierre como el mensual ya que tenia 65 duplicados, lo que estaba dando un cef de 4212, pero el mensual indica 4147</t>
        </r>
      </text>
    </comment>
    <comment ref="BN25" authorId="0" shapeId="0" xr:uid="{00000000-0006-0000-0100-000011000000}">
      <text>
        <r>
          <rPr>
            <b/>
            <sz val="9"/>
            <color indexed="81"/>
            <rFont val="Tahoma"/>
            <family val="2"/>
          </rPr>
          <t>USER:</t>
        </r>
        <r>
          <rPr>
            <sz val="9"/>
            <color indexed="81"/>
            <rFont val="Tahoma"/>
            <family val="2"/>
          </rPr>
          <t xml:space="preserve">
Se realiza ajuste preeliminar para cerrar IV trimestre, solicitud especial</t>
        </r>
      </text>
    </comment>
    <comment ref="AB26" authorId="1" shapeId="0" xr:uid="{00000000-0006-0000-0100-000012000000}">
      <text>
        <r>
          <rPr>
            <b/>
            <sz val="9"/>
            <color indexed="81"/>
            <rFont val="Tahoma"/>
            <family val="2"/>
          </rPr>
          <t>Werlyn Ramirez Villalta:</t>
        </r>
        <r>
          <rPr>
            <sz val="9"/>
            <color indexed="81"/>
            <rFont val="Tahoma"/>
            <family val="2"/>
          </rPr>
          <t xml:space="preserve">
Digitado con Mensuales</t>
        </r>
      </text>
    </comment>
    <comment ref="BQ26" authorId="0" shapeId="0" xr:uid="{00000000-0006-0000-0100-000013000000}">
      <text>
        <r>
          <rPr>
            <b/>
            <sz val="9"/>
            <color indexed="81"/>
            <rFont val="Tahoma"/>
            <family val="2"/>
          </rPr>
          <t>USER:</t>
        </r>
        <r>
          <rPr>
            <sz val="9"/>
            <color indexed="81"/>
            <rFont val="Tahoma"/>
            <family val="2"/>
          </rPr>
          <t xml:space="preserve">
Se realiza ajuste preeliminar para cerrar IV trimestre, solicitud especial</t>
        </r>
      </text>
    </comment>
    <comment ref="E27" authorId="0" shapeId="0" xr:uid="{00000000-0006-0000-0100-000014000000}">
      <text>
        <r>
          <rPr>
            <b/>
            <sz val="9"/>
            <color indexed="81"/>
            <rFont val="Tahoma"/>
            <family val="2"/>
          </rPr>
          <t>USER:</t>
        </r>
        <r>
          <rPr>
            <sz val="9"/>
            <color indexed="81"/>
            <rFont val="Tahoma"/>
            <family val="2"/>
          </rPr>
          <t xml:space="preserve">
Se remite consulta al Juzgado por cuanto presenta un error en CF de febrero, quienes indican
El CF con Error ya fue corregido
Debe de justificar en Estadística que fue error en el sistema.
</t>
        </r>
      </text>
    </comment>
    <comment ref="AB27" authorId="1" shapeId="0" xr:uid="{00000000-0006-0000-0100-000015000000}">
      <text>
        <r>
          <rPr>
            <b/>
            <sz val="9"/>
            <color indexed="81"/>
            <rFont val="Tahoma"/>
            <family val="2"/>
          </rPr>
          <t>Werlyn Ramirez Villalta:</t>
        </r>
        <r>
          <rPr>
            <sz val="9"/>
            <color indexed="81"/>
            <rFont val="Tahoma"/>
            <family val="2"/>
          </rPr>
          <t xml:space="preserve">
Digitado con Mensuales</t>
        </r>
      </text>
    </comment>
    <comment ref="G28" authorId="1" shapeId="0" xr:uid="{00000000-0006-0000-0100-000016000000}">
      <text>
        <r>
          <rPr>
            <b/>
            <sz val="9"/>
            <color indexed="81"/>
            <rFont val="Tahoma"/>
            <family val="2"/>
          </rPr>
          <t>Werlyn Ramirez Villalta:</t>
        </r>
        <r>
          <rPr>
            <sz val="9"/>
            <color indexed="81"/>
            <rFont val="Tahoma"/>
            <family val="2"/>
          </rPr>
          <t xml:space="preserve">
Se realiza ajuste por cuanto el Juzgado indica que el expediente 11-700443-0251-PA, se encuentra archivado</t>
        </r>
      </text>
    </comment>
    <comment ref="AB28" authorId="1" shapeId="0" xr:uid="{00000000-0006-0000-0100-000017000000}">
      <text>
        <r>
          <rPr>
            <b/>
            <sz val="9"/>
            <color indexed="81"/>
            <rFont val="Tahoma"/>
            <family val="2"/>
          </rPr>
          <t>Werlyn Ramirez Villalta:</t>
        </r>
        <r>
          <rPr>
            <sz val="9"/>
            <color indexed="81"/>
            <rFont val="Tahoma"/>
            <family val="2"/>
          </rPr>
          <t xml:space="preserve">
Se digita con Mensuales </t>
        </r>
      </text>
    </comment>
    <comment ref="E29" authorId="1" shapeId="0" xr:uid="{00000000-0006-0000-0100-000018000000}">
      <text>
        <r>
          <rPr>
            <b/>
            <sz val="9"/>
            <color indexed="81"/>
            <rFont val="Tahoma"/>
            <family val="2"/>
          </rPr>
          <t>Werlyn Ramirez Villalta:</t>
        </r>
        <r>
          <rPr>
            <sz val="9"/>
            <color indexed="81"/>
            <rFont val="Tahoma"/>
            <family val="2"/>
          </rPr>
          <t xml:space="preserve">
Error de circulante final, un reentrado menos por ajuste</t>
        </r>
      </text>
    </comment>
    <comment ref="AB30" authorId="1" shapeId="0" xr:uid="{00000000-0006-0000-0100-000019000000}">
      <text>
        <r>
          <rPr>
            <b/>
            <sz val="9"/>
            <color indexed="81"/>
            <rFont val="Tahoma"/>
            <family val="2"/>
          </rPr>
          <t>Werlyn Ramirez Vill
Digitado con Mensuales</t>
        </r>
      </text>
    </comment>
    <comment ref="Y34" authorId="0" shapeId="0" xr:uid="{00000000-0006-0000-0100-00001A000000}">
      <text>
        <r>
          <rPr>
            <b/>
            <sz val="9"/>
            <color indexed="81"/>
            <rFont val="Tahoma"/>
            <family val="2"/>
          </rPr>
          <t>USER:</t>
        </r>
        <r>
          <rPr>
            <sz val="9"/>
            <color indexed="81"/>
            <rFont val="Tahoma"/>
            <family val="2"/>
          </rPr>
          <t xml:space="preserve">
Werlyn Ramirez Villalta:
Se remite consulta al Juzgado sobre expediente 20-000671-1098-PA// El expediente se encuentra en el CF
"informar que revisado el proceso 20-000671-1096-PA, la inconsistencia se da ya que el proceso fue presentado en fecha 30 de Abril del 2020, pero se le actualizaron las fase en los primeros días de Mayo. Igualmente se indica que el proceso se encuentra activo en el despacho"</t>
        </r>
      </text>
    </comment>
    <comment ref="AU34" authorId="0" shapeId="0" xr:uid="{00000000-0006-0000-0100-00001B000000}">
      <text>
        <r>
          <rPr>
            <b/>
            <sz val="9"/>
            <color indexed="81"/>
            <rFont val="Tahoma"/>
            <family val="2"/>
          </rPr>
          <t>USER:</t>
        </r>
        <r>
          <rPr>
            <sz val="9"/>
            <color indexed="81"/>
            <rFont val="Tahoma"/>
            <family val="2"/>
          </rPr>
          <t xml:space="preserve">
Se remite correo a la oficina sobre el expediente 20-001025-1096-PA</t>
        </r>
      </text>
    </comment>
    <comment ref="BN34" authorId="0" shapeId="0" xr:uid="{00000000-0006-0000-0100-00001C000000}">
      <text>
        <r>
          <rPr>
            <b/>
            <sz val="9"/>
            <color indexed="81"/>
            <rFont val="Tahoma"/>
            <family val="2"/>
          </rPr>
          <t>USER:</t>
        </r>
        <r>
          <rPr>
            <sz val="9"/>
            <color indexed="81"/>
            <rFont val="Tahoma"/>
            <family val="2"/>
          </rPr>
          <t xml:space="preserve">
Se realiza ajuste preeliminar para cerrar IV trimestre, solicitud especial</t>
        </r>
      </text>
    </comment>
    <comment ref="AB35" authorId="1" shapeId="0" xr:uid="{00000000-0006-0000-0100-00001D000000}">
      <text>
        <r>
          <rPr>
            <b/>
            <sz val="9"/>
            <color indexed="81"/>
            <rFont val="Tahoma"/>
            <family val="2"/>
          </rPr>
          <t>Werlyn Ramirez Villalta:</t>
        </r>
        <r>
          <rPr>
            <sz val="9"/>
            <color indexed="81"/>
            <rFont val="Tahoma"/>
            <family val="2"/>
          </rPr>
          <t xml:space="preserve">
Expediente de prueba en el circulante de mayo, 70-000001-0314-PA</t>
        </r>
      </text>
    </comment>
    <comment ref="AX36" authorId="0" shapeId="0" xr:uid="{00000000-0006-0000-0100-00001E000000}">
      <text>
        <r>
          <rPr>
            <b/>
            <sz val="9"/>
            <color indexed="81"/>
            <rFont val="Tahoma"/>
            <family val="2"/>
          </rPr>
          <t>USER:</t>
        </r>
        <r>
          <rPr>
            <sz val="9"/>
            <color indexed="81"/>
            <rFont val="Tahoma"/>
            <family val="2"/>
          </rPr>
          <t xml:space="preserve">
Se remite consulta al juzgado expediente 20-000067-0312-PA</t>
        </r>
      </text>
    </comment>
    <comment ref="BQ38" authorId="0" shapeId="0" xr:uid="{00000000-0006-0000-0100-00001F000000}">
      <text>
        <r>
          <rPr>
            <b/>
            <sz val="9"/>
            <color indexed="81"/>
            <rFont val="Tahoma"/>
            <family val="2"/>
          </rPr>
          <t>USER:</t>
        </r>
        <r>
          <rPr>
            <sz val="9"/>
            <color indexed="81"/>
            <rFont val="Tahoma"/>
            <family val="2"/>
          </rPr>
          <t xml:space="preserve">
Se realiza ajuste preeliminar para cerrar IV trimestre, solicitud especial</t>
        </r>
      </text>
    </comment>
    <comment ref="B41" authorId="0" shapeId="0" xr:uid="{00000000-0006-0000-0100-000020000000}">
      <text>
        <r>
          <rPr>
            <b/>
            <sz val="9"/>
            <color indexed="81"/>
            <rFont val="Tahoma"/>
            <family val="2"/>
          </rPr>
          <t>USER:</t>
        </r>
        <r>
          <rPr>
            <sz val="9"/>
            <color indexed="81"/>
            <rFont val="Tahoma"/>
            <family val="2"/>
          </rPr>
          <t xml:space="preserve">
Esta oficina registra 31 expedientes duplicados en el CF// ver en listado de CF, SAN CARLOS// 
</t>
        </r>
      </text>
    </comment>
    <comment ref="Y41" authorId="1" shapeId="0" xr:uid="{00000000-0006-0000-0100-000021000000}">
      <text>
        <r>
          <rPr>
            <b/>
            <sz val="9"/>
            <color indexed="81"/>
            <rFont val="Tahoma"/>
            <family val="2"/>
          </rPr>
          <t>Werlyn Ramirez Villalta:</t>
        </r>
        <r>
          <rPr>
            <sz val="9"/>
            <color indexed="81"/>
            <rFont val="Tahoma"/>
            <family val="2"/>
          </rPr>
          <t xml:space="preserve">
AJUSTE PREELIMINAR, se eliminaran con el Inventario</t>
        </r>
      </text>
    </comment>
    <comment ref="AX41" authorId="0" shapeId="0" xr:uid="{00000000-0006-0000-0100-000022000000}">
      <text>
        <r>
          <rPr>
            <b/>
            <sz val="9"/>
            <color indexed="81"/>
            <rFont val="Tahoma"/>
            <family val="2"/>
          </rPr>
          <t>USER:</t>
        </r>
        <r>
          <rPr>
            <sz val="9"/>
            <color indexed="81"/>
            <rFont val="Tahoma"/>
            <family val="2"/>
          </rPr>
          <t xml:space="preserve">
Ver expedientes I TRIMESTRE SE ARRASTRAN, POR CUANTO DEBEN SER ELIMINADOS CON EL INVENTARIO</t>
        </r>
      </text>
    </comment>
    <comment ref="BN41" authorId="0" shapeId="0" xr:uid="{00000000-0006-0000-0100-000023000000}">
      <text>
        <r>
          <rPr>
            <b/>
            <sz val="9"/>
            <color indexed="81"/>
            <rFont val="Tahoma"/>
            <family val="2"/>
          </rPr>
          <t>USER:</t>
        </r>
        <r>
          <rPr>
            <sz val="9"/>
            <color indexed="81"/>
            <rFont val="Tahoma"/>
            <family val="2"/>
          </rPr>
          <t xml:space="preserve">
Se realiza ajuste preeliminar para cerrar IV trimestre, solicitud especial</t>
        </r>
      </text>
    </comment>
    <comment ref="BQ42" authorId="0" shapeId="0" xr:uid="{00000000-0006-0000-0100-000024000000}">
      <text>
        <r>
          <rPr>
            <b/>
            <sz val="9"/>
            <color indexed="81"/>
            <rFont val="Tahoma"/>
            <family val="2"/>
          </rPr>
          <t>USER:</t>
        </r>
        <r>
          <rPr>
            <sz val="9"/>
            <color indexed="81"/>
            <rFont val="Tahoma"/>
            <family val="2"/>
          </rPr>
          <t xml:space="preserve">
Se realiza ajuste preeliminar para cerrar IV trimestre, solicitud especial</t>
        </r>
      </text>
    </comment>
    <comment ref="H45" authorId="1" shapeId="0" xr:uid="{00000000-0006-0000-0100-000025000000}">
      <text>
        <r>
          <rPr>
            <b/>
            <sz val="9"/>
            <color indexed="81"/>
            <rFont val="Tahoma"/>
            <family val="2"/>
          </rPr>
          <t>Werlyn Ramirez Villalta:</t>
        </r>
        <r>
          <rPr>
            <sz val="9"/>
            <color indexed="81"/>
            <rFont val="Tahoma"/>
            <family val="2"/>
          </rPr>
          <t xml:space="preserve">
Existe una diferencia en el circulante inicial de -1 expediente en los mensuales (1116), en diciembre la oficina cerró correctamente pego el CF, con el Listado, por esa razón no se revisó mensuales, sin embargo para el I trimestre del 2020, se presenta el error, al verificar no presenta inconsistencias. </t>
        </r>
      </text>
    </comment>
    <comment ref="E48" authorId="2" shapeId="0" xr:uid="{00000000-0006-0000-0100-000026000000}">
      <text>
        <r>
          <rPr>
            <b/>
            <sz val="9"/>
            <color indexed="81"/>
            <rFont val="Tahoma"/>
            <family val="2"/>
          </rPr>
          <t xml:space="preserve">Werlyn Ramirez Villalta:
Se remite consulta al Juzgado quienes indican
20-000046-0900-PA  en tramite.- Actualmente esta en Demanda.-
20-000048-0900-PA  en tramite.- Actualmente esta en Ejecución Activa.-
20-000048-0900-PA, en trámite-Actualmente Ejecución Activa-SE ENCUENTRA EN EL CF
20-000049-0900-PA   en tramite.- Actualmente esta en Ejecución Activa.- 
20-000050-0900-PA   en tramite.- Actualmente esta en Ejecución Activa.- 
Expedientes continuan en tramite, registrados en el CF, INCLUIR EN EL LISTADO DE REENTRADOS </t>
        </r>
        <r>
          <rPr>
            <sz val="9"/>
            <color indexed="81"/>
            <rFont val="Tahoma"/>
            <family val="2"/>
          </rPr>
          <t xml:space="preserve">
</t>
        </r>
      </text>
    </comment>
    <comment ref="H48" authorId="0" shapeId="0" xr:uid="{00000000-0006-0000-0100-000027000000}">
      <text>
        <r>
          <rPr>
            <b/>
            <sz val="9"/>
            <color indexed="81"/>
            <rFont val="Tahoma"/>
            <family val="2"/>
          </rPr>
          <t>USER:</t>
        </r>
        <r>
          <rPr>
            <sz val="9"/>
            <color indexed="81"/>
            <rFont val="Tahoma"/>
            <family val="2"/>
          </rPr>
          <t xml:space="preserve">
ajuste ya que existia una diferencia en el circulante final </t>
        </r>
      </text>
    </comment>
    <comment ref="Y48" authorId="1" shapeId="0" xr:uid="{00000000-0006-0000-0100-000028000000}">
      <text>
        <r>
          <rPr>
            <b/>
            <sz val="9"/>
            <color indexed="81"/>
            <rFont val="Tahoma"/>
            <family val="2"/>
          </rPr>
          <t>Werlyn Ramirez Villalta:</t>
        </r>
        <r>
          <rPr>
            <sz val="9"/>
            <color indexed="81"/>
            <rFont val="Tahoma"/>
            <family val="2"/>
          </rPr>
          <t xml:space="preserve">
Digitado con Mensuales
</t>
        </r>
      </text>
    </comment>
    <comment ref="AU48" authorId="0" shapeId="0" xr:uid="{00000000-0006-0000-0100-000029000000}">
      <text>
        <r>
          <rPr>
            <b/>
            <sz val="9"/>
            <color indexed="81"/>
            <rFont val="Tahoma"/>
            <family val="2"/>
          </rPr>
          <t>USER:</t>
        </r>
        <r>
          <rPr>
            <sz val="9"/>
            <color indexed="81"/>
            <rFont val="Tahoma"/>
            <family val="2"/>
          </rPr>
          <t xml:space="preserve">
Diitado con mensuales </t>
        </r>
      </text>
    </comment>
    <comment ref="BN48" authorId="0" shapeId="0" xr:uid="{00000000-0006-0000-0100-00002A000000}">
      <text>
        <r>
          <rPr>
            <b/>
            <sz val="9"/>
            <color indexed="81"/>
            <rFont val="Tahoma"/>
            <family val="2"/>
          </rPr>
          <t>USER:</t>
        </r>
        <r>
          <rPr>
            <sz val="9"/>
            <color indexed="81"/>
            <rFont val="Tahoma"/>
            <family val="2"/>
          </rPr>
          <t xml:space="preserve">
Se realiza ajuste preeliminar para cerrar IV trimestre, solicitud especial</t>
        </r>
      </text>
    </comment>
    <comment ref="E49" authorId="0" shapeId="0" xr:uid="{00000000-0006-0000-0100-00002B000000}">
      <text>
        <r>
          <rPr>
            <b/>
            <sz val="9"/>
            <color indexed="81"/>
            <rFont val="Tahoma"/>
            <family val="2"/>
          </rPr>
          <t>USER:</t>
        </r>
        <r>
          <rPr>
            <sz val="9"/>
            <color indexed="81"/>
            <rFont val="Tahoma"/>
            <family val="2"/>
          </rPr>
          <t xml:space="preserve">
Digitado con Mensuales </t>
        </r>
      </text>
    </comment>
    <comment ref="BN49" authorId="0" shapeId="0" xr:uid="{00000000-0006-0000-0100-00002C000000}">
      <text>
        <r>
          <rPr>
            <b/>
            <sz val="9"/>
            <color indexed="81"/>
            <rFont val="Tahoma"/>
            <family val="2"/>
          </rPr>
          <t>USER:</t>
        </r>
        <r>
          <rPr>
            <sz val="9"/>
            <color indexed="81"/>
            <rFont val="Tahoma"/>
            <family val="2"/>
          </rPr>
          <t xml:space="preserve">
Se realiza ajuste preeliminar para cerrar IV trimestre, solicitud especial</t>
        </r>
      </text>
    </comment>
    <comment ref="AB51" authorId="1" shapeId="0" xr:uid="{00000000-0006-0000-0100-00002D000000}">
      <text>
        <r>
          <rPr>
            <b/>
            <sz val="9"/>
            <color indexed="81"/>
            <rFont val="Tahoma"/>
            <family val="2"/>
          </rPr>
          <t>Werlyn Ramirez Villalta:</t>
        </r>
        <r>
          <rPr>
            <sz val="9"/>
            <color indexed="81"/>
            <rFont val="Tahoma"/>
            <family val="2"/>
          </rPr>
          <t xml:space="preserve">
Digitado con Mensuales</t>
        </r>
      </text>
    </comment>
    <comment ref="AU51" authorId="0" shapeId="0" xr:uid="{00000000-0006-0000-0100-00002E000000}">
      <text>
        <r>
          <rPr>
            <b/>
            <sz val="9"/>
            <color indexed="81"/>
            <rFont val="Tahoma"/>
            <family val="2"/>
          </rPr>
          <t>USER:</t>
        </r>
        <r>
          <rPr>
            <sz val="9"/>
            <color indexed="81"/>
            <rFont val="Tahoma"/>
            <family val="2"/>
          </rPr>
          <t xml:space="preserve">
Digitado con mensuales </t>
        </r>
      </text>
    </comment>
    <comment ref="BN51" authorId="0" shapeId="0" xr:uid="{00000000-0006-0000-0100-00002F000000}">
      <text>
        <r>
          <rPr>
            <b/>
            <sz val="9"/>
            <color indexed="81"/>
            <rFont val="Tahoma"/>
            <family val="2"/>
          </rPr>
          <t>USER:</t>
        </r>
        <r>
          <rPr>
            <sz val="9"/>
            <color indexed="81"/>
            <rFont val="Tahoma"/>
            <family val="2"/>
          </rPr>
          <t xml:space="preserve">
Se realiza ajuste preeliminar para cerrar IV trimestre, solicitud especial</t>
        </r>
      </text>
    </comment>
    <comment ref="AU52" authorId="0" shapeId="0" xr:uid="{00000000-0006-0000-0100-000030000000}">
      <text>
        <r>
          <rPr>
            <b/>
            <sz val="9"/>
            <color indexed="81"/>
            <rFont val="Tahoma"/>
            <family val="2"/>
          </rPr>
          <t>USER:</t>
        </r>
        <r>
          <rPr>
            <sz val="9"/>
            <color indexed="81"/>
            <rFont val="Tahoma"/>
            <family val="2"/>
          </rPr>
          <t xml:space="preserve">
Digitado con mensuales </t>
        </r>
      </text>
    </comment>
    <comment ref="E53" authorId="0" shapeId="0" xr:uid="{00000000-0006-0000-0100-000031000000}">
      <text>
        <r>
          <rPr>
            <b/>
            <sz val="9"/>
            <color indexed="81"/>
            <rFont val="Tahoma"/>
            <family val="2"/>
          </rPr>
          <t>USER:</t>
        </r>
        <r>
          <rPr>
            <sz val="9"/>
            <color indexed="81"/>
            <rFont val="Tahoma"/>
            <family val="2"/>
          </rPr>
          <t xml:space="preserve">
Digitado con mensuales </t>
        </r>
      </text>
    </comment>
    <comment ref="AU53" authorId="0" shapeId="0" xr:uid="{00000000-0006-0000-0100-000032000000}">
      <text>
        <r>
          <rPr>
            <b/>
            <sz val="9"/>
            <color indexed="81"/>
            <rFont val="Tahoma"/>
            <family val="2"/>
          </rPr>
          <t>USER:</t>
        </r>
        <r>
          <rPr>
            <sz val="9"/>
            <color indexed="81"/>
            <rFont val="Tahoma"/>
            <family val="2"/>
          </rPr>
          <t xml:space="preserve">
Digitado con Mensuales</t>
        </r>
      </text>
    </comment>
    <comment ref="BN53" authorId="0" shapeId="0" xr:uid="{00000000-0006-0000-0100-000033000000}">
      <text>
        <r>
          <rPr>
            <b/>
            <sz val="9"/>
            <color indexed="81"/>
            <rFont val="Tahoma"/>
            <family val="2"/>
          </rPr>
          <t>USER:</t>
        </r>
        <r>
          <rPr>
            <sz val="9"/>
            <color indexed="81"/>
            <rFont val="Tahoma"/>
            <family val="2"/>
          </rPr>
          <t xml:space="preserve">
Se realiza ajuste preeliminar para cerrar IV trimestre, solicitud especial</t>
        </r>
      </text>
    </comment>
    <comment ref="E54" authorId="0" shapeId="0" xr:uid="{00000000-0006-0000-0100-000034000000}">
      <text>
        <r>
          <rPr>
            <b/>
            <sz val="9"/>
            <color indexed="81"/>
            <rFont val="Tahoma"/>
            <family val="2"/>
          </rPr>
          <t>USER:</t>
        </r>
        <r>
          <rPr>
            <sz val="9"/>
            <color indexed="81"/>
            <rFont val="Tahoma"/>
            <family val="2"/>
          </rPr>
          <t xml:space="preserve">
Digitado con Mensuales </t>
        </r>
      </text>
    </comment>
    <comment ref="Y54" authorId="0" shapeId="0" xr:uid="{00000000-0006-0000-0100-000035000000}">
      <text>
        <r>
          <rPr>
            <b/>
            <sz val="9"/>
            <color indexed="81"/>
            <rFont val="Tahoma"/>
            <family val="2"/>
          </rPr>
          <t>USER:</t>
        </r>
        <r>
          <rPr>
            <sz val="9"/>
            <color indexed="81"/>
            <rFont val="Tahoma"/>
            <family val="2"/>
          </rPr>
          <t xml:space="preserve">
Digitado con Mensuales </t>
        </r>
      </text>
    </comment>
    <comment ref="AU54" authorId="0" shapeId="0" xr:uid="{00000000-0006-0000-0100-000036000000}">
      <text>
        <r>
          <rPr>
            <b/>
            <sz val="9"/>
            <color indexed="81"/>
            <rFont val="Tahoma"/>
            <family val="2"/>
          </rPr>
          <t>USER:</t>
        </r>
        <r>
          <rPr>
            <sz val="9"/>
            <color indexed="81"/>
            <rFont val="Tahoma"/>
            <family val="2"/>
          </rPr>
          <t xml:space="preserve">
Digitado con mensuales </t>
        </r>
      </text>
    </comment>
    <comment ref="BN54" authorId="0" shapeId="0" xr:uid="{00000000-0006-0000-0100-000037000000}">
      <text>
        <r>
          <rPr>
            <b/>
            <sz val="9"/>
            <color indexed="81"/>
            <rFont val="Tahoma"/>
            <family val="2"/>
          </rPr>
          <t>USER:</t>
        </r>
        <r>
          <rPr>
            <sz val="9"/>
            <color indexed="81"/>
            <rFont val="Tahoma"/>
            <family val="2"/>
          </rPr>
          <t xml:space="preserve">
Digitado con mensuales </t>
        </r>
      </text>
    </comment>
    <comment ref="E57" authorId="0" shapeId="0" xr:uid="{00000000-0006-0000-0100-000038000000}">
      <text>
        <r>
          <rPr>
            <b/>
            <sz val="9"/>
            <color indexed="81"/>
            <rFont val="Tahoma"/>
            <family val="2"/>
          </rPr>
          <t>USER:</t>
        </r>
        <r>
          <rPr>
            <sz val="9"/>
            <color indexed="81"/>
            <rFont val="Tahoma"/>
            <family val="2"/>
          </rPr>
          <t xml:space="preserve">
Digitado con Mensuales.</t>
        </r>
      </text>
    </comment>
    <comment ref="Y57" authorId="1" shapeId="0" xr:uid="{00000000-0006-0000-0100-000039000000}">
      <text>
        <r>
          <rPr>
            <b/>
            <sz val="9"/>
            <color indexed="81"/>
            <rFont val="Tahoma"/>
            <family val="2"/>
          </rPr>
          <t>Werlyn Ramirez Villalta:</t>
        </r>
        <r>
          <rPr>
            <sz val="9"/>
            <color indexed="81"/>
            <rFont val="Tahoma"/>
            <family val="2"/>
          </rPr>
          <t xml:space="preserve">
Digitado con Mensuales 
</t>
        </r>
      </text>
    </comment>
    <comment ref="AX57" authorId="0" shapeId="0" xr:uid="{00000000-0006-0000-0100-00003A000000}">
      <text>
        <r>
          <rPr>
            <b/>
            <sz val="9"/>
            <color indexed="81"/>
            <rFont val="Tahoma"/>
            <family val="2"/>
          </rPr>
          <t>USER:</t>
        </r>
        <r>
          <rPr>
            <sz val="9"/>
            <color indexed="81"/>
            <rFont val="Tahoma"/>
            <family val="2"/>
          </rPr>
          <t xml:space="preserve">
Consulta diferencia en circulante 80-000001-0772-PA Y 20-000828-0772-PA</t>
        </r>
      </text>
    </comment>
    <comment ref="BN57" authorId="0" shapeId="0" xr:uid="{00000000-0006-0000-0100-00003B000000}">
      <text>
        <r>
          <rPr>
            <b/>
            <sz val="9"/>
            <color indexed="81"/>
            <rFont val="Tahoma"/>
            <family val="2"/>
          </rPr>
          <t>USER:</t>
        </r>
        <r>
          <rPr>
            <sz val="9"/>
            <color indexed="81"/>
            <rFont val="Tahoma"/>
            <family val="2"/>
          </rPr>
          <t xml:space="preserve">
Digitado con Mensuales </t>
        </r>
      </text>
    </comment>
    <comment ref="BQ57" authorId="0" shapeId="0" xr:uid="{00000000-0006-0000-0100-00003C000000}">
      <text>
        <r>
          <rPr>
            <b/>
            <sz val="9"/>
            <color indexed="81"/>
            <rFont val="Tahoma"/>
            <family val="2"/>
          </rPr>
          <t>USER:</t>
        </r>
        <r>
          <rPr>
            <sz val="9"/>
            <color indexed="81"/>
            <rFont val="Tahoma"/>
            <family val="2"/>
          </rPr>
          <t xml:space="preserve">
Se realiza ajuste preeliminar para cerrar IV trimestre, solicitud especial</t>
        </r>
      </text>
    </comment>
    <comment ref="G58" authorId="1" shapeId="0" xr:uid="{00000000-0006-0000-0100-00003D000000}">
      <text>
        <r>
          <rPr>
            <b/>
            <sz val="9"/>
            <color indexed="81"/>
            <rFont val="Tahoma"/>
            <family val="2"/>
          </rPr>
          <t>Werlyn Ramirez Villalta:</t>
        </r>
        <r>
          <rPr>
            <sz val="9"/>
            <color indexed="81"/>
            <rFont val="Tahoma"/>
            <family val="2"/>
          </rPr>
          <t xml:space="preserve">
Se ajusta ya el Juzgado indica El exp 20-000087-0894 PA. Es un acuerdo que se encuentra terminado, se trata de un acuerdo de partes, se incluye en la base de terminados.</t>
        </r>
      </text>
    </comment>
    <comment ref="AB58" authorId="1" shapeId="0" xr:uid="{00000000-0006-0000-0100-00003E000000}">
      <text>
        <r>
          <rPr>
            <b/>
            <sz val="9"/>
            <color indexed="81"/>
            <rFont val="Tahoma"/>
            <family val="2"/>
          </rPr>
          <t>Werlyn Ramirez Villalta:</t>
        </r>
        <r>
          <rPr>
            <sz val="9"/>
            <color indexed="81"/>
            <rFont val="Tahoma"/>
            <family val="2"/>
          </rPr>
          <t xml:space="preserve">
Se remite consulta diferencia en Circulante exp 10-000806-0625-PA, el expediente ingreso por incompetencia, según indica la oficina// Ver Correo</t>
        </r>
      </text>
    </comment>
    <comment ref="BN58" authorId="0" shapeId="0" xr:uid="{00000000-0006-0000-0100-00003F000000}">
      <text>
        <r>
          <rPr>
            <b/>
            <sz val="9"/>
            <color indexed="81"/>
            <rFont val="Tahoma"/>
            <family val="2"/>
          </rPr>
          <t>USER:</t>
        </r>
        <r>
          <rPr>
            <sz val="9"/>
            <color indexed="81"/>
            <rFont val="Tahoma"/>
            <family val="2"/>
          </rPr>
          <t xml:space="preserve">
Se realiza ajuste preeliminar para cerrar IV trimestre, solicitud especial</t>
        </r>
      </text>
    </comment>
    <comment ref="BQ60" authorId="0" shapeId="0" xr:uid="{00000000-0006-0000-0100-000040000000}">
      <text>
        <r>
          <rPr>
            <b/>
            <sz val="9"/>
            <color indexed="81"/>
            <rFont val="Tahoma"/>
            <family val="2"/>
          </rPr>
          <t>USER:</t>
        </r>
        <r>
          <rPr>
            <sz val="9"/>
            <color indexed="81"/>
            <rFont val="Tahoma"/>
            <family val="2"/>
          </rPr>
          <t xml:space="preserve">
Se realiza ajuste preeliminar para cerrar IV trimestre, solicitud especial</t>
        </r>
      </text>
    </comment>
    <comment ref="AB61" authorId="1" shapeId="0" xr:uid="{00000000-0006-0000-0100-000041000000}">
      <text>
        <r>
          <rPr>
            <b/>
            <sz val="9"/>
            <color indexed="81"/>
            <rFont val="Tahoma"/>
            <family val="2"/>
          </rPr>
          <t>Werlyn Ramirez Villalta:</t>
        </r>
        <r>
          <rPr>
            <sz val="9"/>
            <color indexed="81"/>
            <rFont val="Tahoma"/>
            <family val="2"/>
          </rPr>
          <t xml:space="preserve">
Se remite consulta al Juzgado sobre expediente 20-000123-0352-PA, el juzgado indica que el exp ya no se encuentra en el circulante </t>
        </r>
      </text>
    </comment>
    <comment ref="BQ61" authorId="0" shapeId="0" xr:uid="{00000000-0006-0000-0100-000042000000}">
      <text>
        <r>
          <rPr>
            <b/>
            <sz val="9"/>
            <color indexed="81"/>
            <rFont val="Tahoma"/>
            <family val="2"/>
          </rPr>
          <t>USER:</t>
        </r>
        <r>
          <rPr>
            <sz val="9"/>
            <color indexed="81"/>
            <rFont val="Tahoma"/>
            <family val="2"/>
          </rPr>
          <t xml:space="preserve">
Se realiza ajuste preeliminar para cerrar IV trimestre, solicitud especial</t>
        </r>
      </text>
    </comment>
    <comment ref="AU62" authorId="0" shapeId="0" xr:uid="{00000000-0006-0000-0100-000043000000}">
      <text>
        <r>
          <rPr>
            <b/>
            <sz val="9"/>
            <color indexed="81"/>
            <rFont val="Tahoma"/>
            <family val="2"/>
          </rPr>
          <t>USER:</t>
        </r>
        <r>
          <rPr>
            <sz val="9"/>
            <color indexed="81"/>
            <rFont val="Tahoma"/>
            <family val="2"/>
          </rPr>
          <t xml:space="preserve">
Digitado con mensuales </t>
        </r>
      </text>
    </comment>
    <comment ref="BN62" authorId="0" shapeId="0" xr:uid="{00000000-0006-0000-0100-000044000000}">
      <text>
        <r>
          <rPr>
            <b/>
            <sz val="9"/>
            <color indexed="81"/>
            <rFont val="Tahoma"/>
            <family val="2"/>
          </rPr>
          <t>USER:</t>
        </r>
        <r>
          <rPr>
            <sz val="9"/>
            <color indexed="81"/>
            <rFont val="Tahoma"/>
            <family val="2"/>
          </rPr>
          <t xml:space="preserve">
Se realiza ajuste preeliminar para cerrar IV trimestre, solicitud especial
</t>
        </r>
      </text>
    </comment>
    <comment ref="AX63" authorId="0" shapeId="0" xr:uid="{00000000-0006-0000-0100-000045000000}">
      <text>
        <r>
          <rPr>
            <b/>
            <sz val="9"/>
            <color indexed="81"/>
            <rFont val="Tahoma"/>
            <family val="2"/>
          </rPr>
          <t>USER:</t>
        </r>
        <r>
          <rPr>
            <sz val="9"/>
            <color indexed="81"/>
            <rFont val="Tahoma"/>
            <family val="2"/>
          </rPr>
          <t xml:space="preserve">
Se remite correo de consulta al despacho sobre el expediente 19-000321-0441-PA</t>
        </r>
      </text>
    </comment>
    <comment ref="E66" authorId="0" shapeId="0" xr:uid="{00000000-0006-0000-0100-000046000000}">
      <text>
        <r>
          <rPr>
            <b/>
            <sz val="9"/>
            <color indexed="81"/>
            <rFont val="Tahoma"/>
            <family val="2"/>
          </rPr>
          <t>USER:</t>
        </r>
        <r>
          <rPr>
            <sz val="9"/>
            <color indexed="81"/>
            <rFont val="Tahoma"/>
            <family val="2"/>
          </rPr>
          <t xml:space="preserve">
Se digita con mensuales </t>
        </r>
      </text>
    </comment>
    <comment ref="Y66" authorId="1" shapeId="0" xr:uid="{00000000-0006-0000-0100-000047000000}">
      <text>
        <r>
          <rPr>
            <b/>
            <sz val="9"/>
            <color indexed="81"/>
            <rFont val="Tahoma"/>
            <family val="2"/>
          </rPr>
          <t>Werlyn Ramirez Villalta:</t>
        </r>
        <r>
          <rPr>
            <sz val="9"/>
            <color indexed="81"/>
            <rFont val="Tahoma"/>
            <family val="2"/>
          </rPr>
          <t xml:space="preserve">
Digitado con mensuales</t>
        </r>
      </text>
    </comment>
    <comment ref="BN66" authorId="0" shapeId="0" xr:uid="{00000000-0006-0000-0100-000048000000}">
      <text>
        <r>
          <rPr>
            <b/>
            <sz val="9"/>
            <color indexed="81"/>
            <rFont val="Tahoma"/>
            <family val="2"/>
          </rPr>
          <t>USER:</t>
        </r>
        <r>
          <rPr>
            <sz val="9"/>
            <color indexed="81"/>
            <rFont val="Tahoma"/>
            <family val="2"/>
          </rPr>
          <t xml:space="preserve">
Se realiza ajuste preeliminar para cerrar IV trimestre, solicitud especial</t>
        </r>
      </text>
    </comment>
    <comment ref="E67" authorId="0" shapeId="0" xr:uid="{00000000-0006-0000-0100-000049000000}">
      <text>
        <r>
          <rPr>
            <b/>
            <sz val="9"/>
            <color indexed="81"/>
            <rFont val="Tahoma"/>
            <family val="2"/>
          </rPr>
          <t>USER:</t>
        </r>
        <r>
          <rPr>
            <sz val="9"/>
            <color indexed="81"/>
            <rFont val="Tahoma"/>
            <family val="2"/>
          </rPr>
          <t xml:space="preserve">
Se digita con mensuales</t>
        </r>
      </text>
    </comment>
    <comment ref="Y67" authorId="1" shapeId="0" xr:uid="{00000000-0006-0000-0100-00004A000000}">
      <text>
        <r>
          <rPr>
            <b/>
            <sz val="9"/>
            <color indexed="81"/>
            <rFont val="Tahoma"/>
            <family val="2"/>
          </rPr>
          <t>Werlyn Ramirez Villal
Digitado con mensuales</t>
        </r>
      </text>
    </comment>
    <comment ref="AU67" authorId="0" shapeId="0" xr:uid="{00000000-0006-0000-0100-00004B000000}">
      <text>
        <r>
          <rPr>
            <b/>
            <sz val="9"/>
            <color indexed="81"/>
            <rFont val="Tahoma"/>
            <family val="2"/>
          </rPr>
          <t>USER:</t>
        </r>
        <r>
          <rPr>
            <sz val="9"/>
            <color indexed="81"/>
            <rFont val="Tahoma"/>
            <family val="2"/>
          </rPr>
          <t xml:space="preserve">
Digitado con mensuales </t>
        </r>
      </text>
    </comment>
    <comment ref="E69" authorId="0" shapeId="0" xr:uid="{00000000-0006-0000-0100-00004C000000}">
      <text>
        <r>
          <rPr>
            <b/>
            <sz val="9"/>
            <color indexed="81"/>
            <rFont val="Tahoma"/>
            <family val="2"/>
          </rPr>
          <t>USER:</t>
        </r>
        <r>
          <rPr>
            <sz val="9"/>
            <color indexed="81"/>
            <rFont val="Tahoma"/>
            <family val="2"/>
          </rPr>
          <t xml:space="preserve">
Se digita con mensuales </t>
        </r>
      </text>
    </comment>
    <comment ref="H69" authorId="0" shapeId="0" xr:uid="{00000000-0006-0000-0100-00004D000000}">
      <text>
        <r>
          <rPr>
            <b/>
            <sz val="9"/>
            <color indexed="81"/>
            <rFont val="Tahoma"/>
            <family val="2"/>
          </rPr>
          <t>USER:</t>
        </r>
        <r>
          <rPr>
            <sz val="9"/>
            <color indexed="81"/>
            <rFont val="Tahoma"/>
            <family val="2"/>
          </rPr>
          <t xml:space="preserve">
La oficina indica que no se tiene registro de expediente 19-000511-0925-PA, por lo que se realiza ajuste en Inactivos </t>
        </r>
      </text>
    </comment>
    <comment ref="Y69" authorId="0" shapeId="0" xr:uid="{00000000-0006-0000-0100-00004E000000}">
      <text>
        <r>
          <rPr>
            <b/>
            <sz val="9"/>
            <color indexed="81"/>
            <rFont val="Tahoma"/>
            <family val="2"/>
          </rPr>
          <t>USER:</t>
        </r>
        <r>
          <rPr>
            <sz val="9"/>
            <color indexed="81"/>
            <rFont val="Tahoma"/>
            <family val="2"/>
          </rPr>
          <t xml:space="preserve">
Digitado con Mensuales </t>
        </r>
      </text>
    </comment>
    <comment ref="AU69" authorId="0" shapeId="0" xr:uid="{00000000-0006-0000-0100-00004F000000}">
      <text>
        <r>
          <rPr>
            <b/>
            <sz val="9"/>
            <color indexed="81"/>
            <rFont val="Tahoma"/>
            <family val="2"/>
          </rPr>
          <t>USER:</t>
        </r>
        <r>
          <rPr>
            <sz val="9"/>
            <color indexed="81"/>
            <rFont val="Tahoma"/>
            <family val="2"/>
          </rPr>
          <t xml:space="preserve">
Digitado con mensuales</t>
        </r>
      </text>
    </comment>
    <comment ref="BN69" authorId="0" shapeId="0" xr:uid="{00000000-0006-0000-0100-000050000000}">
      <text>
        <r>
          <rPr>
            <b/>
            <sz val="9"/>
            <color indexed="81"/>
            <rFont val="Tahoma"/>
            <family val="2"/>
          </rPr>
          <t>USER:</t>
        </r>
        <r>
          <rPr>
            <sz val="9"/>
            <color indexed="81"/>
            <rFont val="Tahoma"/>
            <family val="2"/>
          </rPr>
          <t xml:space="preserve">
Se realiza ajuste preeliminar para cerrar IV trimestre, solicitud especial</t>
        </r>
      </text>
    </comment>
    <comment ref="AU70" authorId="0" shapeId="0" xr:uid="{00000000-0006-0000-0100-000051000000}">
      <text>
        <r>
          <rPr>
            <b/>
            <sz val="9"/>
            <color indexed="81"/>
            <rFont val="Tahoma"/>
            <family val="2"/>
          </rPr>
          <t>USER:</t>
        </r>
        <r>
          <rPr>
            <sz val="9"/>
            <color indexed="81"/>
            <rFont val="Tahoma"/>
            <family val="2"/>
          </rPr>
          <t xml:space="preserve">
Digitado con mensuales </t>
        </r>
      </text>
    </comment>
    <comment ref="BN70" authorId="0" shapeId="0" xr:uid="{00000000-0006-0000-0100-000052000000}">
      <text>
        <r>
          <rPr>
            <b/>
            <sz val="9"/>
            <color indexed="81"/>
            <rFont val="Tahoma"/>
            <family val="2"/>
          </rPr>
          <t>USER:</t>
        </r>
        <r>
          <rPr>
            <sz val="9"/>
            <color indexed="81"/>
            <rFont val="Tahoma"/>
            <family val="2"/>
          </rPr>
          <t xml:space="preserve">
Se digita con mensuales </t>
        </r>
      </text>
    </comment>
    <comment ref="BN71" authorId="0" shapeId="0" xr:uid="{00000000-0006-0000-0100-000053000000}">
      <text>
        <r>
          <rPr>
            <b/>
            <sz val="9"/>
            <color indexed="81"/>
            <rFont val="Tahoma"/>
            <family val="2"/>
          </rPr>
          <t>USER:</t>
        </r>
        <r>
          <rPr>
            <sz val="9"/>
            <color indexed="81"/>
            <rFont val="Tahoma"/>
            <family val="2"/>
          </rPr>
          <t xml:space="preserve">
Se realiza ajuste preeliminar para cerrar IV trimestre, solicitud especial
</t>
        </r>
      </text>
    </comment>
    <comment ref="E74" authorId="2" shapeId="0" xr:uid="{00000000-0006-0000-0100-000054000000}">
      <text>
        <r>
          <rPr>
            <b/>
            <sz val="9"/>
            <color indexed="81"/>
            <rFont val="Tahoma"/>
            <family val="2"/>
          </rPr>
          <t xml:space="preserve">USER:
20-000002-0397-PA
20-000003-0397-PA
20-000129-0397-PA
20-000130-0397-PA
Se encuentra en trámite ver correo, se registran en el CF </t>
        </r>
        <r>
          <rPr>
            <sz val="9"/>
            <color indexed="81"/>
            <rFont val="Tahoma"/>
            <family val="2"/>
          </rPr>
          <t xml:space="preserve">
</t>
        </r>
      </text>
    </comment>
    <comment ref="Y74" authorId="0" shapeId="0" xr:uid="{00000000-0006-0000-0100-000055000000}">
      <text>
        <r>
          <rPr>
            <b/>
            <sz val="9"/>
            <color indexed="81"/>
            <rFont val="Tahoma"/>
            <family val="2"/>
          </rPr>
          <t>USER:</t>
        </r>
        <r>
          <rPr>
            <sz val="9"/>
            <color indexed="81"/>
            <rFont val="Tahoma"/>
            <family val="2"/>
          </rPr>
          <t xml:space="preserve">
Digitado con Mensuales</t>
        </r>
      </text>
    </comment>
    <comment ref="AX74" authorId="0" shapeId="0" xr:uid="{00000000-0006-0000-0100-000056000000}">
      <text>
        <r>
          <rPr>
            <b/>
            <sz val="9"/>
            <color indexed="81"/>
            <rFont val="Tahoma"/>
            <family val="2"/>
          </rPr>
          <t>USER:</t>
        </r>
        <r>
          <rPr>
            <sz val="9"/>
            <color indexed="81"/>
            <rFont val="Tahoma"/>
            <family val="2"/>
          </rPr>
          <t xml:space="preserve">
CF con error</t>
        </r>
      </text>
    </comment>
    <comment ref="BN74" authorId="0" shapeId="0" xr:uid="{00000000-0006-0000-0100-000057000000}">
      <text>
        <r>
          <rPr>
            <b/>
            <sz val="9"/>
            <color indexed="81"/>
            <rFont val="Tahoma"/>
            <family val="2"/>
          </rPr>
          <t>USER:</t>
        </r>
        <r>
          <rPr>
            <sz val="9"/>
            <color indexed="81"/>
            <rFont val="Tahoma"/>
            <family val="2"/>
          </rPr>
          <t xml:space="preserve">
Se realiza ajuste preeliminar para cerrar IV trimestre, solicitud especial</t>
        </r>
      </text>
    </comment>
    <comment ref="AU75" authorId="0" shapeId="0" xr:uid="{00000000-0006-0000-0100-000058000000}">
      <text>
        <r>
          <rPr>
            <b/>
            <sz val="9"/>
            <color indexed="81"/>
            <rFont val="Tahoma"/>
            <family val="2"/>
          </rPr>
          <t>USER:</t>
        </r>
        <r>
          <rPr>
            <sz val="9"/>
            <color indexed="81"/>
            <rFont val="Tahoma"/>
            <family val="2"/>
          </rPr>
          <t xml:space="preserve">
AJUSTE PREELIMINAR</t>
        </r>
      </text>
    </comment>
    <comment ref="AU76" authorId="0" shapeId="0" xr:uid="{00000000-0006-0000-0100-000059000000}">
      <text>
        <r>
          <rPr>
            <b/>
            <sz val="9"/>
            <color indexed="81"/>
            <rFont val="Tahoma"/>
            <family val="2"/>
          </rPr>
          <t>USER:</t>
        </r>
        <r>
          <rPr>
            <sz val="9"/>
            <color indexed="81"/>
            <rFont val="Tahoma"/>
            <family val="2"/>
          </rPr>
          <t xml:space="preserve">
AJUSTE PREELIMINAR</t>
        </r>
      </text>
    </comment>
    <comment ref="AU77" authorId="0" shapeId="0" xr:uid="{00000000-0006-0000-0100-00005A000000}">
      <text>
        <r>
          <rPr>
            <b/>
            <sz val="9"/>
            <color indexed="81"/>
            <rFont val="Tahoma"/>
            <family val="2"/>
          </rPr>
          <t>USER:</t>
        </r>
        <r>
          <rPr>
            <sz val="9"/>
            <color indexed="81"/>
            <rFont val="Tahoma"/>
            <family val="2"/>
          </rPr>
          <t xml:space="preserve">
AJUSTE PRELIMINAR</t>
        </r>
      </text>
    </comment>
    <comment ref="BN77" authorId="0" shapeId="0" xr:uid="{00000000-0006-0000-0100-00005B000000}">
      <text>
        <r>
          <rPr>
            <b/>
            <sz val="9"/>
            <color indexed="81"/>
            <rFont val="Tahoma"/>
            <family val="2"/>
          </rPr>
          <t>USER:</t>
        </r>
        <r>
          <rPr>
            <sz val="9"/>
            <color indexed="81"/>
            <rFont val="Tahoma"/>
            <family val="2"/>
          </rPr>
          <t xml:space="preserve">
Se realiza ajuste preeliminar para cerrar IV trimestre, solicitud especial</t>
        </r>
      </text>
    </comment>
    <comment ref="D82" authorId="0" shapeId="0" xr:uid="{00000000-0006-0000-0100-00005C000000}">
      <text>
        <r>
          <rPr>
            <b/>
            <sz val="9"/>
            <color indexed="81"/>
            <rFont val="Tahoma"/>
            <family val="2"/>
          </rPr>
          <t>USER:</t>
        </r>
        <r>
          <rPr>
            <sz val="9"/>
            <color indexed="81"/>
            <rFont val="Tahoma"/>
            <family val="2"/>
          </rPr>
          <t xml:space="preserve">
Se adjuntan 7 expedinentes a la base de entrados por cuanto los expedientes fueron incluidos en febrero y se encuentran en el CF final 
20-000056-0405-PA
20-000057-0405-PA
20-000058-0405-PA
20-000061-0405-PA
20-000062-0405-PA
20-000063-0405-PA
20-000075-0405-PA</t>
        </r>
      </text>
    </comment>
    <comment ref="H82" authorId="0" shapeId="0" xr:uid="{00000000-0006-0000-0100-00005D000000}">
      <text>
        <r>
          <rPr>
            <b/>
            <sz val="9"/>
            <color indexed="81"/>
            <rFont val="Tahoma"/>
            <family val="2"/>
          </rPr>
          <t>USER:</t>
        </r>
        <r>
          <rPr>
            <sz val="9"/>
            <color indexed="81"/>
            <rFont val="Tahoma"/>
            <family val="2"/>
          </rPr>
          <t xml:space="preserve">
Digitado con Mensuales</t>
        </r>
      </text>
    </comment>
    <comment ref="AB82" authorId="1" shapeId="0" xr:uid="{00000000-0006-0000-0100-00005E000000}">
      <text>
        <r>
          <rPr>
            <b/>
            <sz val="9"/>
            <color indexed="81"/>
            <rFont val="Tahoma"/>
            <family val="2"/>
          </rPr>
          <t>Werlyn Ramirez Villalta:</t>
        </r>
        <r>
          <rPr>
            <sz val="9"/>
            <color indexed="81"/>
            <rFont val="Tahoma"/>
            <family val="2"/>
          </rPr>
          <t xml:space="preserve">
AJUSTE PREELIMINAR, SE REMITE CONSULTA AL JUZGADO 20-000114-0405-PA
El juzgado indica que el expediente no existe, probablemente fue un error en el sistema// ver correo</t>
        </r>
      </text>
    </comment>
    <comment ref="BQ84" authorId="0" shapeId="0" xr:uid="{00000000-0006-0000-0100-00005F000000}">
      <text>
        <r>
          <rPr>
            <b/>
            <sz val="9"/>
            <color indexed="81"/>
            <rFont val="Tahoma"/>
            <family val="2"/>
          </rPr>
          <t>USER:</t>
        </r>
        <r>
          <rPr>
            <sz val="9"/>
            <color indexed="81"/>
            <rFont val="Tahoma"/>
            <family val="2"/>
          </rPr>
          <t xml:space="preserve">
Se realiza ajuste preeliminar para cerrar IV trimestre, solicitud especial
</t>
        </r>
      </text>
    </comment>
    <comment ref="E85" authorId="0" shapeId="0" xr:uid="{00000000-0006-0000-0100-000060000000}">
      <text>
        <r>
          <rPr>
            <b/>
            <sz val="9"/>
            <color indexed="81"/>
            <rFont val="Tahoma"/>
            <family val="2"/>
          </rPr>
          <t>USER:</t>
        </r>
        <r>
          <rPr>
            <sz val="9"/>
            <color indexed="81"/>
            <rFont val="Tahoma"/>
            <family val="2"/>
          </rPr>
          <t xml:space="preserve">
DIGITADO CON MENSUALES</t>
        </r>
      </text>
    </comment>
    <comment ref="AB90" authorId="1" shapeId="0" xr:uid="{00000000-0006-0000-0100-000061000000}">
      <text>
        <r>
          <rPr>
            <b/>
            <sz val="9"/>
            <color indexed="81"/>
            <rFont val="Tahoma"/>
            <family val="2"/>
          </rPr>
          <t>Werlyn Ramirez Villalta:</t>
        </r>
        <r>
          <rPr>
            <sz val="9"/>
            <color indexed="81"/>
            <rFont val="Tahoma"/>
            <family val="2"/>
          </rPr>
          <t xml:space="preserve">
AJUSTE PREELIMINAR, CF con error se ajusta </t>
        </r>
      </text>
    </comment>
    <comment ref="E91" authorId="0" shapeId="0" xr:uid="{00000000-0006-0000-0100-000062000000}">
      <text>
        <r>
          <rPr>
            <b/>
            <sz val="9"/>
            <color indexed="81"/>
            <rFont val="Tahoma"/>
            <family val="2"/>
          </rPr>
          <t>USER:</t>
        </r>
        <r>
          <rPr>
            <sz val="9"/>
            <color indexed="81"/>
            <rFont val="Tahoma"/>
            <family val="2"/>
          </rPr>
          <t xml:space="preserve">
DIGITADO CON MENSUALES </t>
        </r>
      </text>
    </comment>
    <comment ref="Y91" authorId="1" shapeId="0" xr:uid="{00000000-0006-0000-0100-000063000000}">
      <text>
        <r>
          <rPr>
            <b/>
            <sz val="9"/>
            <color indexed="81"/>
            <rFont val="Tahoma"/>
            <family val="2"/>
          </rPr>
          <t>Werlyn Ramirez Villalta
Digitado con Mensuales</t>
        </r>
      </text>
    </comment>
    <comment ref="AU91" authorId="0" shapeId="0" xr:uid="{00000000-0006-0000-0100-000064000000}">
      <text>
        <r>
          <rPr>
            <b/>
            <sz val="9"/>
            <color indexed="81"/>
            <rFont val="Tahoma"/>
            <family val="2"/>
          </rPr>
          <t>USER:</t>
        </r>
        <r>
          <rPr>
            <sz val="9"/>
            <color indexed="81"/>
            <rFont val="Tahoma"/>
            <family val="2"/>
          </rPr>
          <t xml:space="preserve">
Digitado con mensuales </t>
        </r>
      </text>
    </comment>
    <comment ref="BN91" authorId="0" shapeId="0" xr:uid="{00000000-0006-0000-0100-000065000000}">
      <text>
        <r>
          <rPr>
            <b/>
            <sz val="9"/>
            <color indexed="81"/>
            <rFont val="Tahoma"/>
            <family val="2"/>
          </rPr>
          <t>USER:</t>
        </r>
        <r>
          <rPr>
            <sz val="9"/>
            <color indexed="81"/>
            <rFont val="Tahoma"/>
            <family val="2"/>
          </rPr>
          <t xml:space="preserve">
Se digita con mensuales </t>
        </r>
      </text>
    </comment>
    <comment ref="BN92" authorId="0" shapeId="0" xr:uid="{00000000-0006-0000-0100-000066000000}">
      <text>
        <r>
          <rPr>
            <b/>
            <sz val="9"/>
            <color indexed="81"/>
            <rFont val="Tahoma"/>
            <family val="2"/>
          </rPr>
          <t>USER:</t>
        </r>
        <r>
          <rPr>
            <sz val="9"/>
            <color indexed="81"/>
            <rFont val="Tahoma"/>
            <family val="2"/>
          </rPr>
          <t xml:space="preserve">
Se realiza ajuste preeliminar para cerrar IV trimestre, solicitud especial</t>
        </r>
      </text>
    </comment>
    <comment ref="E93" authorId="0" shapeId="0" xr:uid="{00000000-0006-0000-0100-000067000000}">
      <text>
        <r>
          <rPr>
            <b/>
            <sz val="9"/>
            <color indexed="81"/>
            <rFont val="Tahoma"/>
            <family val="2"/>
          </rPr>
          <t>USER:</t>
        </r>
        <r>
          <rPr>
            <sz val="9"/>
            <color indexed="81"/>
            <rFont val="Tahoma"/>
            <family val="2"/>
          </rPr>
          <t xml:space="preserve">
DIGITADO CON MENSUALES, </t>
        </r>
      </text>
    </comment>
    <comment ref="Y93" authorId="1" shapeId="0" xr:uid="{00000000-0006-0000-0100-000068000000}">
      <text>
        <r>
          <rPr>
            <b/>
            <sz val="9"/>
            <color indexed="81"/>
            <rFont val="Tahoma"/>
            <family val="2"/>
          </rPr>
          <t>Werlyn Ramirez Villalta:</t>
        </r>
        <r>
          <rPr>
            <sz val="9"/>
            <color indexed="81"/>
            <rFont val="Tahoma"/>
            <family val="2"/>
          </rPr>
          <t xml:space="preserve">
Digitado con Mensuales</t>
        </r>
      </text>
    </comment>
    <comment ref="AU93" authorId="0" shapeId="0" xr:uid="{00000000-0006-0000-0100-000069000000}">
      <text>
        <r>
          <rPr>
            <b/>
            <sz val="9"/>
            <color indexed="81"/>
            <rFont val="Tahoma"/>
            <family val="2"/>
          </rPr>
          <t>USER:</t>
        </r>
        <r>
          <rPr>
            <sz val="9"/>
            <color indexed="81"/>
            <rFont val="Tahoma"/>
            <family val="2"/>
          </rPr>
          <t xml:space="preserve">
Digitado con mensuales</t>
        </r>
      </text>
    </comment>
    <comment ref="BN93" authorId="0" shapeId="0" xr:uid="{00000000-0006-0000-0100-00006A000000}">
      <text>
        <r>
          <rPr>
            <b/>
            <sz val="9"/>
            <color indexed="81"/>
            <rFont val="Tahoma"/>
            <family val="2"/>
          </rPr>
          <t>USER:</t>
        </r>
        <r>
          <rPr>
            <sz val="9"/>
            <color indexed="81"/>
            <rFont val="Tahoma"/>
            <family val="2"/>
          </rPr>
          <t xml:space="preserve">
Digitado con mensuales </t>
        </r>
      </text>
    </comment>
    <comment ref="BQ93" authorId="0" shapeId="0" xr:uid="{00000000-0006-0000-0100-00006B000000}">
      <text>
        <r>
          <rPr>
            <b/>
            <sz val="9"/>
            <color indexed="81"/>
            <rFont val="Tahoma"/>
            <family val="2"/>
          </rPr>
          <t>USER:</t>
        </r>
        <r>
          <rPr>
            <sz val="9"/>
            <color indexed="81"/>
            <rFont val="Tahoma"/>
            <family val="2"/>
          </rPr>
          <t xml:space="preserve">
Digitado con mensuales </t>
        </r>
      </text>
    </comment>
    <comment ref="E94" authorId="0" shapeId="0" xr:uid="{00000000-0006-0000-0100-00006C000000}">
      <text>
        <r>
          <rPr>
            <b/>
            <sz val="9"/>
            <color indexed="81"/>
            <rFont val="Tahoma"/>
            <family val="2"/>
          </rPr>
          <t xml:space="preserve">USERDIGITADO CON MENSUALES </t>
        </r>
      </text>
    </comment>
    <comment ref="AU94" authorId="0" shapeId="0" xr:uid="{00000000-0006-0000-0100-00006D000000}">
      <text>
        <r>
          <rPr>
            <b/>
            <sz val="9"/>
            <color indexed="81"/>
            <rFont val="Tahoma"/>
            <family val="2"/>
          </rPr>
          <t>USER:</t>
        </r>
        <r>
          <rPr>
            <sz val="9"/>
            <color indexed="81"/>
            <rFont val="Tahoma"/>
            <family val="2"/>
          </rPr>
          <t xml:space="preserve">
Digitado con mensuales </t>
        </r>
      </text>
    </comment>
    <comment ref="BN94" authorId="0" shapeId="0" xr:uid="{00000000-0006-0000-0100-00006E000000}">
      <text>
        <r>
          <rPr>
            <b/>
            <sz val="9"/>
            <color indexed="81"/>
            <rFont val="Tahoma"/>
            <family val="2"/>
          </rPr>
          <t>USER:</t>
        </r>
        <r>
          <rPr>
            <sz val="9"/>
            <color indexed="81"/>
            <rFont val="Tahoma"/>
            <family val="2"/>
          </rPr>
          <t xml:space="preserve">
Se realiza ajuste preeliminar para cerrar IV trimestre, solicitud especial</t>
        </r>
      </text>
    </comment>
    <comment ref="E95" authorId="0" shapeId="0" xr:uid="{00000000-0006-0000-0100-00006F000000}">
      <text>
        <r>
          <rPr>
            <b/>
            <sz val="9"/>
            <color indexed="81"/>
            <rFont val="Tahoma"/>
            <family val="2"/>
          </rPr>
          <t>USER:</t>
        </r>
        <r>
          <rPr>
            <sz val="9"/>
            <color indexed="81"/>
            <rFont val="Tahoma"/>
            <family val="2"/>
          </rPr>
          <t xml:space="preserve">
DIGITADO CON MENSUALES </t>
        </r>
      </text>
    </comment>
    <comment ref="H95" authorId="0" shapeId="0" xr:uid="{00000000-0006-0000-0100-000070000000}">
      <text>
        <r>
          <rPr>
            <b/>
            <sz val="9"/>
            <color indexed="81"/>
            <rFont val="Tahoma"/>
            <family val="2"/>
          </rPr>
          <t>USER:</t>
        </r>
        <r>
          <rPr>
            <sz val="9"/>
            <color indexed="81"/>
            <rFont val="Tahoma"/>
            <family val="2"/>
          </rPr>
          <t xml:space="preserve">
Se realiza ajuste a la espera de respuesta Juzgado
se confirma que el expediente 19-000234-0443-PA de pensión alimentaria fue eliminada a raíz que se había ingresado dos veces el proceso en el sistema.</t>
        </r>
      </text>
    </comment>
    <comment ref="Y95" authorId="1" shapeId="0" xr:uid="{00000000-0006-0000-0100-000071000000}">
      <text>
        <r>
          <rPr>
            <b/>
            <sz val="9"/>
            <color indexed="81"/>
            <rFont val="Tahoma"/>
            <family val="2"/>
          </rPr>
          <t>Werlyn Ramirez Villalta:</t>
        </r>
        <r>
          <rPr>
            <sz val="9"/>
            <color indexed="81"/>
            <rFont val="Tahoma"/>
            <family val="2"/>
          </rPr>
          <t xml:space="preserve">
DIGITADO CON MENSUALES</t>
        </r>
      </text>
    </comment>
    <comment ref="AU95" authorId="0" shapeId="0" xr:uid="{00000000-0006-0000-0100-000072000000}">
      <text>
        <r>
          <rPr>
            <b/>
            <sz val="9"/>
            <color indexed="81"/>
            <rFont val="Tahoma"/>
            <family val="2"/>
          </rPr>
          <t>USER:</t>
        </r>
        <r>
          <rPr>
            <sz val="9"/>
            <color indexed="81"/>
            <rFont val="Tahoma"/>
            <family val="2"/>
          </rPr>
          <t xml:space="preserve">
Digitado con mensuales </t>
        </r>
      </text>
    </comment>
    <comment ref="Y96" authorId="1" shapeId="0" xr:uid="{00000000-0006-0000-0100-000073000000}">
      <text>
        <r>
          <rPr>
            <b/>
            <sz val="9"/>
            <color indexed="81"/>
            <rFont val="Tahoma"/>
            <family val="2"/>
          </rPr>
          <t>Werlyn Ramirez Villalta:</t>
        </r>
        <r>
          <rPr>
            <sz val="9"/>
            <color indexed="81"/>
            <rFont val="Tahoma"/>
            <family val="2"/>
          </rPr>
          <t xml:space="preserve">
Digitado con mensuales</t>
        </r>
      </text>
    </comment>
    <comment ref="AU96" authorId="0" shapeId="0" xr:uid="{00000000-0006-0000-0100-000074000000}">
      <text>
        <r>
          <rPr>
            <b/>
            <sz val="9"/>
            <color indexed="81"/>
            <rFont val="Tahoma"/>
            <family val="2"/>
          </rPr>
          <t>USER:</t>
        </r>
        <r>
          <rPr>
            <sz val="9"/>
            <color indexed="81"/>
            <rFont val="Tahoma"/>
            <family val="2"/>
          </rPr>
          <t xml:space="preserve">
Digitado con mensuales </t>
        </r>
      </text>
    </comment>
    <comment ref="BQ96" authorId="0" shapeId="0" xr:uid="{00000000-0006-0000-0100-000075000000}">
      <text>
        <r>
          <rPr>
            <b/>
            <sz val="9"/>
            <color indexed="81"/>
            <rFont val="Tahoma"/>
            <family val="2"/>
          </rPr>
          <t>USER:</t>
        </r>
        <r>
          <rPr>
            <sz val="9"/>
            <color indexed="81"/>
            <rFont val="Tahoma"/>
            <family val="2"/>
          </rPr>
          <t xml:space="preserve">
Digitado con mensuales </t>
        </r>
      </text>
    </comment>
    <comment ref="E97" authorId="0" shapeId="0" xr:uid="{00000000-0006-0000-0100-000076000000}">
      <text>
        <r>
          <rPr>
            <b/>
            <sz val="9"/>
            <color indexed="81"/>
            <rFont val="Tahoma"/>
            <family val="2"/>
          </rPr>
          <t>USER:</t>
        </r>
        <r>
          <rPr>
            <sz val="9"/>
            <color indexed="81"/>
            <rFont val="Tahoma"/>
            <family val="2"/>
          </rPr>
          <t xml:space="preserve">
Consulta por CF con error, se remite consulta a TI por parte de la oficina, quienes informan que el error ya se corregio. Ver correos, error en la fórmula.</t>
        </r>
      </text>
    </comment>
    <comment ref="BQ97" authorId="0" shapeId="0" xr:uid="{00000000-0006-0000-0100-000077000000}">
      <text>
        <r>
          <rPr>
            <b/>
            <sz val="9"/>
            <color indexed="81"/>
            <rFont val="Tahoma"/>
            <family val="2"/>
          </rPr>
          <t>USER:</t>
        </r>
        <r>
          <rPr>
            <sz val="9"/>
            <color indexed="81"/>
            <rFont val="Tahoma"/>
            <family val="2"/>
          </rPr>
          <t xml:space="preserve">
Digitado con mensuales</t>
        </r>
      </text>
    </comment>
    <comment ref="AX104" authorId="0" shapeId="0" xr:uid="{00000000-0006-0000-0100-000078000000}">
      <text>
        <r>
          <rPr>
            <b/>
            <sz val="9"/>
            <color indexed="81"/>
            <rFont val="Tahoma"/>
            <family val="2"/>
          </rPr>
          <t>USER:</t>
        </r>
        <r>
          <rPr>
            <sz val="9"/>
            <color indexed="81"/>
            <rFont val="Tahoma"/>
            <family val="2"/>
          </rPr>
          <t xml:space="preserve">
Se remite consulta al juzgado sobre expediente 80-000001-0439-PA, se sospecha que es un expediente de prueba, se espera aclaración del Juzgado </t>
        </r>
      </text>
    </comment>
    <comment ref="AU105" authorId="0" shapeId="0" xr:uid="{00000000-0006-0000-0100-000079000000}">
      <text>
        <r>
          <rPr>
            <b/>
            <sz val="9"/>
            <color indexed="81"/>
            <rFont val="Tahoma"/>
            <family val="2"/>
          </rPr>
          <t>USER:</t>
        </r>
        <r>
          <rPr>
            <sz val="9"/>
            <color indexed="81"/>
            <rFont val="Tahoma"/>
            <family val="2"/>
          </rPr>
          <t xml:space="preserve">
AJUSTE PRELIMINAR</t>
        </r>
      </text>
    </comment>
    <comment ref="AB106" authorId="1" shapeId="0" xr:uid="{00000000-0006-0000-0100-00007A000000}">
      <text>
        <r>
          <rPr>
            <b/>
            <sz val="9"/>
            <color indexed="81"/>
            <rFont val="Tahoma"/>
            <family val="2"/>
          </rPr>
          <t>Werlyn Ramirez Villalta:</t>
        </r>
        <r>
          <rPr>
            <sz val="9"/>
            <color indexed="81"/>
            <rFont val="Tahoma"/>
            <family val="2"/>
          </rPr>
          <t xml:space="preserve">
Se realiza ajuste por cuanto el mes de Junio presenta un CF con error, como inconsistencias// CF del Mensual x formula 1981,  CF listado 1978// ajuste fantasma</t>
        </r>
      </text>
    </comment>
    <comment ref="BN111" authorId="0" shapeId="0" xr:uid="{00000000-0006-0000-0100-00007B000000}">
      <text>
        <r>
          <rPr>
            <b/>
            <sz val="9"/>
            <color indexed="81"/>
            <rFont val="Tahoma"/>
            <family val="2"/>
          </rPr>
          <t>USER:</t>
        </r>
        <r>
          <rPr>
            <sz val="9"/>
            <color indexed="81"/>
            <rFont val="Tahoma"/>
            <family val="2"/>
          </rPr>
          <t xml:space="preserve">
Se realiza ajuste preeliminar para cerrar IV trimestre, solicitud especial
</t>
        </r>
      </text>
    </comment>
    <comment ref="E116" authorId="1" shapeId="0" xr:uid="{00000000-0006-0000-0100-00007C000000}">
      <text>
        <r>
          <rPr>
            <b/>
            <sz val="9"/>
            <color indexed="81"/>
            <rFont val="Tahoma"/>
            <family val="2"/>
          </rPr>
          <t>Werlyn Ramirez Villalta:</t>
        </r>
        <r>
          <rPr>
            <sz val="9"/>
            <color indexed="81"/>
            <rFont val="Tahoma"/>
            <family val="2"/>
          </rPr>
          <t xml:space="preserve">
EXPEDIENTE 09-000507-1040-PA. SUMADO A LA BASE DE REENTRADOS POR CUANTO SE REGISTRA EN POCOCI Y SEENCUENTRA EN EL CF</t>
        </r>
      </text>
    </comment>
    <comment ref="Y116" authorId="1" shapeId="0" xr:uid="{00000000-0006-0000-0100-00007E000000}">
      <text>
        <r>
          <rPr>
            <b/>
            <sz val="9"/>
            <color indexed="81"/>
            <rFont val="Tahoma"/>
            <family val="2"/>
          </rPr>
          <t>Werlyn Ramirez Villalta:</t>
        </r>
        <r>
          <rPr>
            <sz val="9"/>
            <color indexed="81"/>
            <rFont val="Tahoma"/>
            <family val="2"/>
          </rPr>
          <t xml:space="preserve">
AJUSTE PREELIMINAR</t>
        </r>
      </text>
    </comment>
    <comment ref="AX116" authorId="0" shapeId="0" xr:uid="{00000000-0006-0000-0100-00007F000000}">
      <text>
        <r>
          <rPr>
            <b/>
            <sz val="9"/>
            <color indexed="81"/>
            <rFont val="Tahoma"/>
            <family val="2"/>
          </rPr>
          <t>USER:</t>
        </r>
        <r>
          <rPr>
            <sz val="9"/>
            <color indexed="81"/>
            <rFont val="Tahoma"/>
            <family val="2"/>
          </rPr>
          <t xml:space="preserve">
Se realiza ajuste, por cuanto en el CF anterior tenia dos expedientes duplicados </t>
        </r>
      </text>
    </comment>
    <comment ref="BN118" authorId="0" shapeId="0" xr:uid="{00000000-0006-0000-0100-000080000000}">
      <text>
        <r>
          <rPr>
            <b/>
            <sz val="9"/>
            <color indexed="81"/>
            <rFont val="Tahoma"/>
            <family val="2"/>
          </rPr>
          <t>USER:</t>
        </r>
        <r>
          <rPr>
            <sz val="9"/>
            <color indexed="81"/>
            <rFont val="Tahoma"/>
            <family val="2"/>
          </rPr>
          <t xml:space="preserve">
Se realiza ajuste preeliminar para cerrar IV trimestre, solicitud especial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 pacheco morgan</author>
  </authors>
  <commentList>
    <comment ref="AQ9" authorId="0" shapeId="0" xr:uid="{00000000-0006-0000-0500-000001000000}">
      <text>
        <r>
          <rPr>
            <b/>
            <sz val="9"/>
            <color indexed="81"/>
            <rFont val="Tahoma"/>
            <family val="2"/>
          </rPr>
          <t>alejandro pacheco morgan:</t>
        </r>
        <r>
          <rPr>
            <sz val="9"/>
            <color indexed="81"/>
            <rFont val="Tahoma"/>
            <family val="2"/>
          </rPr>
          <t xml:space="preserve">
Se habre esta casilla en el segundo trimestre y se corrige el primero. Se encontraban en No cumplio la prevención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rmadrigalg</author>
  </authors>
  <commentList>
    <comment ref="C190" authorId="0" shapeId="0" xr:uid="{00000000-0006-0000-0700-000001000000}">
      <text>
        <r>
          <rPr>
            <b/>
            <sz val="9"/>
            <color indexed="81"/>
            <rFont val="Tahoma"/>
            <family val="2"/>
          </rPr>
          <t>rmadrigalg:</t>
        </r>
        <r>
          <rPr>
            <sz val="9"/>
            <color indexed="81"/>
            <rFont val="Tahoma"/>
            <family val="2"/>
          </rPr>
          <t xml:space="preserve">
sin asignar</t>
        </r>
      </text>
    </comment>
  </commentList>
</comments>
</file>

<file path=xl/sharedStrings.xml><?xml version="1.0" encoding="utf-8"?>
<sst xmlns="http://schemas.openxmlformats.org/spreadsheetml/2006/main" count="2564" uniqueCount="584">
  <si>
    <t>CUADRO N° 1</t>
  </si>
  <si>
    <t>ENTRADOS</t>
  </si>
  <si>
    <t>TERMINADOS</t>
  </si>
  <si>
    <t>INACTIVOS</t>
  </si>
  <si>
    <t>CIRCULANTE POR ESTADO</t>
  </si>
  <si>
    <t>CIRCULANTE POR FASE</t>
  </si>
  <si>
    <t>En Trámite</t>
  </si>
  <si>
    <t>Suspendidos</t>
  </si>
  <si>
    <t>Demanda</t>
  </si>
  <si>
    <t>Demostrativa</t>
  </si>
  <si>
    <t>Conclusiva</t>
  </si>
  <si>
    <t>Ejecución activa</t>
  </si>
  <si>
    <t>Ejecución pasiva</t>
  </si>
  <si>
    <t>TOTAL</t>
  </si>
  <si>
    <t>Circuito Judicial de Cartago</t>
  </si>
  <si>
    <t>Circuito Judicial de Heredia</t>
  </si>
  <si>
    <t>Circuito Judicial de Puntarenas</t>
  </si>
  <si>
    <t>JUZGADOS COMPETENTES EN MATERIA PENSIONES ALIMENTARIAS: CIRCULANTE FINAL</t>
  </si>
  <si>
    <t>POR: TIPO DE FASE</t>
  </si>
  <si>
    <t>Total</t>
  </si>
  <si>
    <t>CUADRO N° 2</t>
  </si>
  <si>
    <t>SEGÚN: PROVINCIA Y DESPACHO</t>
  </si>
  <si>
    <t>ALAJUELA</t>
  </si>
  <si>
    <t>CARTAGO</t>
  </si>
  <si>
    <t>HEREDIA</t>
  </si>
  <si>
    <t>GUANACASTE</t>
  </si>
  <si>
    <t>PUNTARENAS</t>
  </si>
  <si>
    <t>CUADRO N° 3</t>
  </si>
  <si>
    <r>
      <t xml:space="preserve">Sin fase </t>
    </r>
    <r>
      <rPr>
        <b/>
        <vertAlign val="superscript"/>
        <sz val="12"/>
        <rFont val="Times New Roman"/>
        <family val="1"/>
      </rPr>
      <t>(1)</t>
    </r>
  </si>
  <si>
    <t>1-/ El personal judicial del despacho no le asignó la información correspondiente a la fase y el estado del expediente dentro del Sistema Costarricense de Gestión de Despachos Judiciales.</t>
  </si>
  <si>
    <t>2-/ El despacho no cuenta con el Sistema Costarricense de Gestión de Despachos Judiciales, por lo que no es posible desglosar el circulante al finalizar por fase.</t>
  </si>
  <si>
    <t>SAN JOSÉ</t>
  </si>
  <si>
    <t>LIMÓN</t>
  </si>
  <si>
    <t>PROVINCIA Y DESPACHO</t>
  </si>
  <si>
    <t>REENTRADOS</t>
  </si>
  <si>
    <t xml:space="preserve">MATERIA DE PENSIONES ALIMENTARIAS: MOVIMIENTO DE TRABAJO </t>
  </si>
  <si>
    <t>POR: MOTIVO DE TÉRMINO</t>
  </si>
  <si>
    <t>CUADRO N° 4</t>
  </si>
  <si>
    <t>CUADRO N° 5</t>
  </si>
  <si>
    <t>NÚMERO</t>
  </si>
  <si>
    <t>NOMBRE DEL CUADRO</t>
  </si>
  <si>
    <r>
      <rPr>
        <b/>
        <sz val="12"/>
        <rFont val="Times New Roman"/>
        <family val="1"/>
      </rPr>
      <t>POR</t>
    </r>
    <r>
      <rPr>
        <sz val="12"/>
        <rFont val="Times New Roman"/>
        <family val="1"/>
      </rPr>
      <t>: TIPO DE FASE</t>
    </r>
  </si>
  <si>
    <t>SEGÚN: CIRCUITO JUDICIAL Y OFICINA</t>
  </si>
  <si>
    <t>CIRCUITO JUDICIAL Y OFICINA</t>
  </si>
  <si>
    <t>ACTIVOS AL INCIAR PERÍODO</t>
  </si>
  <si>
    <t>ACTIVOS AL FINALIZAR  PERÍODO</t>
  </si>
  <si>
    <t>I Circuito Judicial de San José</t>
  </si>
  <si>
    <t>II Circuito Judicial de San José</t>
  </si>
  <si>
    <t>III Circuito Judicial de San José</t>
  </si>
  <si>
    <t>I Circuito Judicial de Alajuela</t>
  </si>
  <si>
    <t>II Circuito Judicial de Alajuela</t>
  </si>
  <si>
    <t>III Circuito Judicial de Alajuela</t>
  </si>
  <si>
    <t>I Circuito Judicial de Guanacaste</t>
  </si>
  <si>
    <t>II Circuito Judicial de Guanacaste</t>
  </si>
  <si>
    <t>I Circuito Judicial de la Zona Sur</t>
  </si>
  <si>
    <t>II Circuito Judicial de la Zona Sur</t>
  </si>
  <si>
    <t>I Circuito Judicial de la Zona Atlántica</t>
  </si>
  <si>
    <t>II Circuito Judicial de la Zona Atlántica</t>
  </si>
  <si>
    <t>MATERIA PENSIONES ALIMENTARIAS: ACTIVOS AL FINALIZAR PERÍODO</t>
  </si>
  <si>
    <t>POR: FASE DE LOS ACTIVOS</t>
  </si>
  <si>
    <t>FASE DE LOS ACTIVOS</t>
  </si>
  <si>
    <t>ESTADO DE LOS ACTIVOS</t>
  </si>
  <si>
    <t xml:space="preserve">MATERIA DE PENSIONES ALIMENTARIAS: CASOS TERMINADOS </t>
  </si>
  <si>
    <t>MOTIVO DE TÉRMINO</t>
  </si>
  <si>
    <t>En Alzada</t>
  </si>
  <si>
    <t>A Efectum Videndi</t>
  </si>
  <si>
    <t>En consulta a Sala</t>
  </si>
  <si>
    <t>Acumulado</t>
  </si>
  <si>
    <t>Archivo</t>
  </si>
  <si>
    <t>Archivo por Acuerdo de Partes</t>
  </si>
  <si>
    <t>Archivo a Solicitud de la Parte Actora</t>
  </si>
  <si>
    <t>Archivo Transcurrido tres meses</t>
  </si>
  <si>
    <t>Archivo Fallecimiento del acreedor o deudor</t>
  </si>
  <si>
    <t>Desistimiento</t>
  </si>
  <si>
    <t>Devuelto a solicitud del despacho de origen</t>
  </si>
  <si>
    <t>Ejecución Cumplida</t>
  </si>
  <si>
    <t>Incompetencia</t>
  </si>
  <si>
    <t>Medida de protección comunicada</t>
  </si>
  <si>
    <t>No cumplió con prevención</t>
  </si>
  <si>
    <t>Resuelto por el Centro de Conciliación</t>
  </si>
  <si>
    <t>Archivo de Consignación Voluntaria</t>
  </si>
  <si>
    <t>Otros Motivos</t>
  </si>
  <si>
    <t>CUADRO N°15</t>
  </si>
  <si>
    <t>Acuerdo de partes</t>
  </si>
  <si>
    <t>POR: ENTRADOS Y TERMINADOS</t>
  </si>
  <si>
    <t>MATERIA PENSIONES ALIMENTARIAS : SEGUNDA INSTANCIA</t>
  </si>
  <si>
    <t>Acción de Inconstitucionalidad</t>
  </si>
  <si>
    <t>Actividad Procesal Defectuosa</t>
  </si>
  <si>
    <t>Archivo del Expediente</t>
  </si>
  <si>
    <t>Ausencia Intérprete</t>
  </si>
  <si>
    <t>Cambio Fecha de señalamiento</t>
  </si>
  <si>
    <t>Cambio Fecha de señalamiento a solicitud de parte</t>
  </si>
  <si>
    <t>Desistimiento del proceso</t>
  </si>
  <si>
    <t>Enfermedad de la parte o abogado/a</t>
  </si>
  <si>
    <t>Enfermedad del Perito/a</t>
  </si>
  <si>
    <t>Inasistencia de las partes</t>
  </si>
  <si>
    <t>Inasistencia de Perito/a</t>
  </si>
  <si>
    <t>Inasistencia de testigos</t>
  </si>
  <si>
    <t>Inasistencia de testigos/peritos/declarantes</t>
  </si>
  <si>
    <t>Inasistencia declarante</t>
  </si>
  <si>
    <t>Inasistencia justificada de la parte o abogado/a</t>
  </si>
  <si>
    <t>Inasistencia parte Actora</t>
  </si>
  <si>
    <t>Inasistencia parte Demandada</t>
  </si>
  <si>
    <t>Motivo o fuerza mayor</t>
  </si>
  <si>
    <t>Muerte de una de las partes</t>
  </si>
  <si>
    <t>No publicación edicto</t>
  </si>
  <si>
    <t>No se citó o notificó a las partes</t>
  </si>
  <si>
    <t>Nuevo resultado: Especificar en Descripción</t>
  </si>
  <si>
    <t>Petición o solicitud de partes</t>
  </si>
  <si>
    <t>Recusación</t>
  </si>
  <si>
    <t>Se presentó solo una parte</t>
  </si>
  <si>
    <t>Superposición de audiencias</t>
  </si>
  <si>
    <t>Suspensión del proceso</t>
  </si>
  <si>
    <t>No Realizada</t>
  </si>
  <si>
    <t>CUADRO N°17</t>
  </si>
  <si>
    <t>CUADRO N° 14</t>
  </si>
  <si>
    <t>Juzgado Contravencional y Men Cuant. Tarrazú, Dota, y León Cortés</t>
  </si>
  <si>
    <t>Juzgado Contravencional y Menor Cuantía de Osa</t>
  </si>
  <si>
    <t>Juzgado Contravencional y Menor Cuantía Nandayure</t>
  </si>
  <si>
    <t>Juzgado Pensiones y Violencia Doméstica Escazú</t>
  </si>
  <si>
    <t>Juzgado Contravencional y Menor Cuantía Santa Ana</t>
  </si>
  <si>
    <t>Juzgado Contravencional y Menor Cuantía Mora</t>
  </si>
  <si>
    <t>Juzgado Contravencional y Menor Cuantía Puriscal</t>
  </si>
  <si>
    <t>Juzgado Contravencional y Menor Cuantía Turrubares</t>
  </si>
  <si>
    <t>Juzgado Contravencional y Menor Cuantía Hatillo</t>
  </si>
  <si>
    <t>Juzgado Contravencional y Menor Cuantía San Sebastián</t>
  </si>
  <si>
    <t>Juzgado Contravencional y Menor Cuantía Alajuelita</t>
  </si>
  <si>
    <t>Juzgado Contravencional y Menor Cuantía Aserrí</t>
  </si>
  <si>
    <t>Juzgado Contravencional y Menor Cuantía Acosta</t>
  </si>
  <si>
    <t>Juzgado Contravencional y Menor Cuantía Poás</t>
  </si>
  <si>
    <t>Juzgado Contravencional y Menor Cuantía Atenas</t>
  </si>
  <si>
    <t>Juzgado Contravencional y Menor Cuantía Upala</t>
  </si>
  <si>
    <t>Juzgado Contravencional y Menor Cuantía Los Chiles</t>
  </si>
  <si>
    <t>Juzgado Contravencional y Menor Cuantía San Mateo</t>
  </si>
  <si>
    <t>Juzgado Contravencional y Menor Cuantía Orotina</t>
  </si>
  <si>
    <t>Juzgado Contravencional y Menor Cuantía Guatuso</t>
  </si>
  <si>
    <t>Juzgado Contravencional y Menor Cuantía La Fortuna</t>
  </si>
  <si>
    <t>Juzgado Contravencional y Menor Cuantía Valverde Vega</t>
  </si>
  <si>
    <t>Juzgado Contravencional y Menor Cuantía Zarcero</t>
  </si>
  <si>
    <t>Juzgado Contravencional y Menor Cuantía Naranjo</t>
  </si>
  <si>
    <t>Juzgado Contravencional y Menor Cuantía Palmares</t>
  </si>
  <si>
    <t>Juzgado Contravencional y Menor Cuantía Paraíso</t>
  </si>
  <si>
    <t>Juzgado Contravencional y Menor Cuantía Alvarado</t>
  </si>
  <si>
    <t>Juzgado Contravencional y Menor Cuantía Turrialba</t>
  </si>
  <si>
    <t>Juzgado Contravencional y Menor Cuantía Jiménez</t>
  </si>
  <si>
    <t>Juzgado Contravencional y Menor Cuantía San Rafael</t>
  </si>
  <si>
    <t>Juzgado Contravencional y Menor Cuantía San Isidro</t>
  </si>
  <si>
    <t>Juzgado Contravencional y Menor Cuantía Santo Domingo</t>
  </si>
  <si>
    <t>Juzgado Contravencional y Menor Cuantía Bagaces</t>
  </si>
  <si>
    <t>Juzgado Contravencional y Menor Cuantía La Cruz</t>
  </si>
  <si>
    <t>Juzgado Contravencional y Menor Cuantía Cañas</t>
  </si>
  <si>
    <t>Juzgado Contravencional y Menor Cuantía Tilarán</t>
  </si>
  <si>
    <t>Juzgado Contravencional y Menor Cuantía Abangares</t>
  </si>
  <si>
    <t>Juzgado Contravencional y Menor Cuantía Carrillo</t>
  </si>
  <si>
    <t>Juzgado Contravencional y Menor Cuantía Hojancha</t>
  </si>
  <si>
    <t>Juzgado Contravencional y Menor Cuantía Jicaral</t>
  </si>
  <si>
    <t>Juzgado Contravencional y Menor Cuantía Esparza</t>
  </si>
  <si>
    <t>Juzgado Contravencional y Menor Cuantía Montes de Oro</t>
  </si>
  <si>
    <t>Juzgado Contravencional y Menor Cuantía Garabito</t>
  </si>
  <si>
    <t>Juzgado Contravencional y Menor Cuantía Cóbano</t>
  </si>
  <si>
    <t>Juzgado Contravencional y Menor Cuantía Aguirre</t>
  </si>
  <si>
    <t>Juzgado Contravencional y Menor Cuantía Parrita</t>
  </si>
  <si>
    <t>Juzgado Contravencional y Menor Cuantía Monteverde</t>
  </si>
  <si>
    <t>Juzgado Contravencional y Menor Cuantía Buenos Aires</t>
  </si>
  <si>
    <t>Juzgado de Cobro, Menor Cuantía y Contravencional Golfito</t>
  </si>
  <si>
    <t>Juzgado Contravencional y Menor Cuantía Coto Brus</t>
  </si>
  <si>
    <t>Juzgado Contravencional y Menor Cuantía Bribrí</t>
  </si>
  <si>
    <t>Juzgado Contravencional y Menor Cuantía Matina</t>
  </si>
  <si>
    <t>Juzgado Contravencional y Menor Cuantía Guácimo</t>
  </si>
  <si>
    <t>Juzgado Pensiones y Violencia Doméstica Pavas- Pisav</t>
  </si>
  <si>
    <t>Juzgado Pensiones Alimentarias Cartago</t>
  </si>
  <si>
    <t>Juzgado Pensiones Alimentarias Heredia</t>
  </si>
  <si>
    <t>Juzgado Pensiones Alimentarias Sarapiquí</t>
  </si>
  <si>
    <t>Juzgado Contravencional y Pensiones Alimentarias Santa Cruz</t>
  </si>
  <si>
    <t>Juzgado Pensiones Alimentarias Puntarenas</t>
  </si>
  <si>
    <t>Juzgado Pensiones y Violencia Doméstica Siquirres</t>
  </si>
  <si>
    <t>Juzgado de Cobro, Contravencional y Menor Cuantía Grecia</t>
  </si>
  <si>
    <t>Juzgado Pensiones y Violencia Doméstica San Joaquín de Flores</t>
  </si>
  <si>
    <t>Terminado por Inconsistencias(1)</t>
  </si>
  <si>
    <t>Ejecución</t>
  </si>
  <si>
    <t>Trámite</t>
  </si>
  <si>
    <t>Sin efecto</t>
  </si>
  <si>
    <t>AUDIENCIAS PRELIMINARES</t>
  </si>
  <si>
    <t>POR: TIPO Y ESTADO DE LAS AUDIENCIAS</t>
  </si>
  <si>
    <t>SEGÚN: MOTIVO DE CANCELACIÓN</t>
  </si>
  <si>
    <t>Los datos de éste cuadro los generará Marlen desde Sigma</t>
  </si>
  <si>
    <t xml:space="preserve"> DURANTE:  2016</t>
  </si>
  <si>
    <t>MOTIVO DE CANCELACIÓN</t>
  </si>
  <si>
    <t>AUDIENCIAS DE RECEPCIÓN DE PRUEBA (FONDO)</t>
  </si>
  <si>
    <t>Acción de Inconstitucionalidad (Delito Sexual)</t>
  </si>
  <si>
    <t>Acumulación Procesal</t>
  </si>
  <si>
    <t>Acusado/a fue trasladado a otro centro</t>
  </si>
  <si>
    <t>Anulada la Acusación</t>
  </si>
  <si>
    <t>Anulado todo lo actuado</t>
  </si>
  <si>
    <t>Aplicación dictamen</t>
  </si>
  <si>
    <t>Asueto</t>
  </si>
  <si>
    <t>Ausencia Actor/a Civil (Injustificada)</t>
  </si>
  <si>
    <t>Ausencia Actor/a Civil (Justificada)</t>
  </si>
  <si>
    <t>Ausencia Defensor/a Privado/a (Injustificada)</t>
  </si>
  <si>
    <t>Ausencia Defensor/a Privado/a (Justificada)</t>
  </si>
  <si>
    <t>Ausencia Defensor/a Privado/a (no fue citado)</t>
  </si>
  <si>
    <t>Ausencia Defensor/a Público/a (Injustificada)</t>
  </si>
  <si>
    <t>Ausencia Defensor/a Público/a (Justificada)</t>
  </si>
  <si>
    <t>Ausencia Defensor/a Público/a (no fue citado)</t>
  </si>
  <si>
    <t>Ausencia Fiscal/a (Injustificada)</t>
  </si>
  <si>
    <t>Ausencia Fiscal/a (Justificada)</t>
  </si>
  <si>
    <t>Ausencia Imputado/a (Injustificada)</t>
  </si>
  <si>
    <t>Ausencia Imputado/a (Justificada)</t>
  </si>
  <si>
    <t>Ausencia Imputado/a (No se le citó)</t>
  </si>
  <si>
    <t>Ausencia Juez/a (Injustificada)</t>
  </si>
  <si>
    <t>Ausencia Juez/a (Justificada)</t>
  </si>
  <si>
    <t>Ausencia o rebeldía imputado/a</t>
  </si>
  <si>
    <t>Ausencia o rebeldía Persona Menor Denunciada</t>
  </si>
  <si>
    <t>Ausencia Ofendido/a (Citado/a)</t>
  </si>
  <si>
    <t>Ausencia Ofendido/a (Injustificada)</t>
  </si>
  <si>
    <t>Ausencia Ofendido/a (Justificada)</t>
  </si>
  <si>
    <t>Ausencia Ofendido/a (no se le citó)</t>
  </si>
  <si>
    <t>Ausencia parte Imputada</t>
  </si>
  <si>
    <t>Ausencia parte Ofendida</t>
  </si>
  <si>
    <t>Ausencia partes</t>
  </si>
  <si>
    <t>Ausencia Procurador/a (Injustificada)</t>
  </si>
  <si>
    <t>Ausencia Procurador/a (Justificada)</t>
  </si>
  <si>
    <t>Ausencia Representante Civil</t>
  </si>
  <si>
    <t>Ausencia Testigos (Injustificada)</t>
  </si>
  <si>
    <t>Ausencia Testigos debidamente citados</t>
  </si>
  <si>
    <t>Bloqueo de vías</t>
  </si>
  <si>
    <t>Cambio Centro Penal Persona Detenida (sin comunicar)</t>
  </si>
  <si>
    <t>Cambio de Juez/a</t>
  </si>
  <si>
    <t xml:space="preserve">Cambio Defensor/a </t>
  </si>
  <si>
    <t>Cambio Representante Actor/a Civil</t>
  </si>
  <si>
    <t>Causa prescrita a la fecha</t>
  </si>
  <si>
    <t>Choque de debates (Defensor/a)</t>
  </si>
  <si>
    <t>Choque de debates (Procurador/a)</t>
  </si>
  <si>
    <t>Consulta a Sala Constitucional</t>
  </si>
  <si>
    <t>Desastre natural</t>
  </si>
  <si>
    <t>Desestimiento de la Solicitud</t>
  </si>
  <si>
    <t>Disponibilidad de transporte</t>
  </si>
  <si>
    <t>Error en el Señalamiento</t>
  </si>
  <si>
    <t>Error en la citación</t>
  </si>
  <si>
    <t>Error en notificación</t>
  </si>
  <si>
    <t>Error en tramitación</t>
  </si>
  <si>
    <t>Expediente en otra oficina Judicial</t>
  </si>
  <si>
    <t>Factores Climáticos y problemas de acceso</t>
  </si>
  <si>
    <t>Falta Dictamen Médico Legal</t>
  </si>
  <si>
    <t>Falta Incorp. Dictamen Médico Legal Ofendido/a</t>
  </si>
  <si>
    <t>Falta Intérprete</t>
  </si>
  <si>
    <t>Falta Prueba</t>
  </si>
  <si>
    <t>Falta Prueba (Despacho no la pidió)</t>
  </si>
  <si>
    <t>Falta Prueba (dict. Perit. etc.)</t>
  </si>
  <si>
    <t xml:space="preserve">Huelga Nacional </t>
  </si>
  <si>
    <t>Imputado/a aceptó los cargos</t>
  </si>
  <si>
    <t>Imputado/a debidamente citado, no se presentó</t>
  </si>
  <si>
    <t>Imputado/a esta cumpliendo condiciones</t>
  </si>
  <si>
    <t>Imputado/a no aceptó ninguna solución alterna</t>
  </si>
  <si>
    <t>Imputado/a no presentó ningún tipo de identificación</t>
  </si>
  <si>
    <t>Imputado/a no presentó plan reparador para S.P.P.</t>
  </si>
  <si>
    <t>Imputado/a no se presentó a la hora señalada</t>
  </si>
  <si>
    <t>Imputado/a se presentó pero no se esperó a la aud</t>
  </si>
  <si>
    <t>Imputado/a se presentó tarde</t>
  </si>
  <si>
    <t>Imputado/a solicitó cambio de Defensor/a</t>
  </si>
  <si>
    <t>Imputado/a y Ofendido/a no llegaron a ningún acuerdo</t>
  </si>
  <si>
    <t>Inasistencia parte Denunciada</t>
  </si>
  <si>
    <t>Inasistencia parte Imputada</t>
  </si>
  <si>
    <t>Inasistencia parte Quejosa</t>
  </si>
  <si>
    <t>Inasistencia Persona Obligada a cumplir las medidas</t>
  </si>
  <si>
    <t xml:space="preserve">Inasistencia Víctima </t>
  </si>
  <si>
    <t>Incapacidad médica defensor/a</t>
  </si>
  <si>
    <t>Incapacidad médica fiscal/a</t>
  </si>
  <si>
    <t>Incapacidad médica imputado/a</t>
  </si>
  <si>
    <t>Incapacidad médica ofendido/a</t>
  </si>
  <si>
    <t>Incapacidad médica persona juzgadora</t>
  </si>
  <si>
    <t>Incerteza ubicación del inmueble</t>
  </si>
  <si>
    <t>Ineficaz apertura a juicio</t>
  </si>
  <si>
    <t>Inhibitoria Defensor/a</t>
  </si>
  <si>
    <t>Inhibitoria Juez/a</t>
  </si>
  <si>
    <t>Intereses Contrapuestos</t>
  </si>
  <si>
    <t>Juez/a Interino/a no se presentó continuación</t>
  </si>
  <si>
    <t>Manifestación Desinterés Ofendido/a</t>
  </si>
  <si>
    <t>Muerte imputado/a</t>
  </si>
  <si>
    <t>No consta notificada la Víctima</t>
  </si>
  <si>
    <t>No consta notificado el P.A.N.I</t>
  </si>
  <si>
    <t>No consta notificado/a Presunto/a Agresor/a</t>
  </si>
  <si>
    <t>No fue traslada la Persona Detenida a la audiencia</t>
  </si>
  <si>
    <t>No fue traslada la Persona Menor Denunciada</t>
  </si>
  <si>
    <t xml:space="preserve">No había vehículo en cárceles </t>
  </si>
  <si>
    <t>No hay respuesta de citación imputado/a</t>
  </si>
  <si>
    <t>No hay respuesta de citación ofendido/a</t>
  </si>
  <si>
    <t>No llegó querellado/a</t>
  </si>
  <si>
    <t>No presencia de Prueba Técnica</t>
  </si>
  <si>
    <t>No remisión Imputado/a Privado/a de Libertad</t>
  </si>
  <si>
    <t>No se aportaron descartes para reconocimiento</t>
  </si>
  <si>
    <t>No se citó a los testigos</t>
  </si>
  <si>
    <t>No se hizo remisión</t>
  </si>
  <si>
    <t>No se incorporó prueba solicita</t>
  </si>
  <si>
    <t>No se integró tribunal</t>
  </si>
  <si>
    <t>No se notificó en tiempo de Ley el señalamiento</t>
  </si>
  <si>
    <t>No se tiene como parte a P.G.R.</t>
  </si>
  <si>
    <t>No vino nadie (debidamente citados)</t>
  </si>
  <si>
    <t>Notificación fuera de plazo</t>
  </si>
  <si>
    <t>Notificación no realizada</t>
  </si>
  <si>
    <t>OCJ no citó a las partes</t>
  </si>
  <si>
    <t>Ofendido/a debidamente citado no se presentó</t>
  </si>
  <si>
    <t>Omitió admitir prueba ofrecida</t>
  </si>
  <si>
    <t>Orden de seguimiento y no se presenta la víctima</t>
  </si>
  <si>
    <t>Peligro Subsanado</t>
  </si>
  <si>
    <t>Pendiente Acción Civil</t>
  </si>
  <si>
    <t>Persona Menor Denunciada se presentó tarde</t>
  </si>
  <si>
    <t xml:space="preserve">Prejudicialidad </t>
  </si>
  <si>
    <t>Prioridad Asunto Complejo</t>
  </si>
  <si>
    <t>Prioridad exp. con Persona Detenida</t>
  </si>
  <si>
    <t>Prioridad Expediente que Prescribe</t>
  </si>
  <si>
    <t>Realizado en la primera audiencia</t>
  </si>
  <si>
    <t>Realizar inspección en otra causa</t>
  </si>
  <si>
    <t>Rebeldía</t>
  </si>
  <si>
    <t>Recalificación del delito</t>
  </si>
  <si>
    <t>Recalificación hechos</t>
  </si>
  <si>
    <t>Rechazo Solicitud</t>
  </si>
  <si>
    <t>Recurrente Solicita Traslado</t>
  </si>
  <si>
    <t>Recusación Fiscal/a</t>
  </si>
  <si>
    <t>Recusación Juez/a</t>
  </si>
  <si>
    <t>Renuncia Defensor/a Privado/a</t>
  </si>
  <si>
    <t>Renuncia Defensor/a Público/a</t>
  </si>
  <si>
    <t>Señalamiento fracasado</t>
  </si>
  <si>
    <t>Solicitar Intérprete</t>
  </si>
  <si>
    <t>Solicitud Actor/a Civil</t>
  </si>
  <si>
    <t>Solicitud de prueba para mejor resolver</t>
  </si>
  <si>
    <t>Solicitud Defensor/a audiencia con todos/as imputados/as</t>
  </si>
  <si>
    <t>Solicitud Defensor/a Privado/a</t>
  </si>
  <si>
    <t>Solicitud Defensor/a Público/a</t>
  </si>
  <si>
    <t>Solicitud Justificada Imputado/a</t>
  </si>
  <si>
    <t>Solicitud Justificada Ofendido/a</t>
  </si>
  <si>
    <t>Solicitud Ministerio Público</t>
  </si>
  <si>
    <t>Solicitud Ofendido/a</t>
  </si>
  <si>
    <t>Solicitud Procurador/a</t>
  </si>
  <si>
    <t>Solicitud Tribunal</t>
  </si>
  <si>
    <t>Solicitud Tribunal Apelación</t>
  </si>
  <si>
    <t>Solución Alterna-No citación imputado/a</t>
  </si>
  <si>
    <t>MATERIA PENSIONES ALIMENTARIAS : AUDIENCIAS SEÑALADAS</t>
  </si>
  <si>
    <t>Mal Admitida</t>
  </si>
  <si>
    <t xml:space="preserve">TOTAL </t>
  </si>
  <si>
    <t>Centro de Apoyo-adm regional</t>
  </si>
  <si>
    <t>Centro de apoyo-ERC</t>
  </si>
  <si>
    <t xml:space="preserve">Centro de Conciliación </t>
  </si>
  <si>
    <t xml:space="preserve">POR: TIPO DE PROGRAMA </t>
  </si>
  <si>
    <t xml:space="preserve">MATERIA DE PENSIONES ALIMENTARIAS: RESUELTOS POR PROGRAMAS DE APOYO </t>
  </si>
  <si>
    <t>POBLACIÓN VULNERABLE PARTE ACTORA</t>
  </si>
  <si>
    <t>POBLACIÓN VULNERABLE PARTE DEMANDADA</t>
  </si>
  <si>
    <t>Total parte actora</t>
  </si>
  <si>
    <t>Persona Adulta Mayor</t>
  </si>
  <si>
    <t>Persona con discapacidad</t>
  </si>
  <si>
    <t>Persona Adulta Mayor con discapacidad</t>
  </si>
  <si>
    <t>Etnia</t>
  </si>
  <si>
    <t>Total parte demandada</t>
  </si>
  <si>
    <t>Persona Negra</t>
  </si>
  <si>
    <t>Persona Blanca</t>
  </si>
  <si>
    <t>Persona Afrodescendiente</t>
  </si>
  <si>
    <t>Persona Mestiza</t>
  </si>
  <si>
    <t>Persona Mulata</t>
  </si>
  <si>
    <t xml:space="preserve">Persona Indígena </t>
  </si>
  <si>
    <t xml:space="preserve">Otro </t>
  </si>
  <si>
    <t>MATERIA PENSIONES ALIMENTARIAS : POBLACIÓN VULNERABLE DE LOS CASOS ENTRADOS</t>
  </si>
  <si>
    <t xml:space="preserve">POR: TIPO DE VULNERABILIDAD </t>
  </si>
  <si>
    <t>PARTE ACTORA</t>
  </si>
  <si>
    <t>PARTE DEMANDADA</t>
  </si>
  <si>
    <t>Total parte Actora</t>
  </si>
  <si>
    <t>Hombre</t>
  </si>
  <si>
    <t>Mujer</t>
  </si>
  <si>
    <t xml:space="preserve"> Ignorado</t>
  </si>
  <si>
    <t>MATERIA PENSIONES ALIMENTARIAS :CARACTERÍSTICAS DE LAS PARTES INVOLUCRADAS</t>
  </si>
  <si>
    <t>POR: TIPO DE INTERVINIENTE</t>
  </si>
  <si>
    <t xml:space="preserve"> DURANTE: 2016</t>
  </si>
  <si>
    <t>En alzada</t>
  </si>
  <si>
    <t>CUADRO N° 6</t>
  </si>
  <si>
    <t>CUADRO N°18</t>
  </si>
  <si>
    <t>DURANTE:  2016</t>
  </si>
  <si>
    <t xml:space="preserve">ACTIVOS AL INICIAR PERÍODO </t>
  </si>
  <si>
    <t xml:space="preserve">ACTIVOS AL FINALIZAR PERÍODO </t>
  </si>
  <si>
    <t>DESGLOSE DE TERMINADOS</t>
  </si>
  <si>
    <t>Apelaciones por inadmisión entradas</t>
  </si>
  <si>
    <t>Apelaciones por inadmisión salidas</t>
  </si>
  <si>
    <t>Anula</t>
  </si>
  <si>
    <t>Confirma</t>
  </si>
  <si>
    <t>Modifica</t>
  </si>
  <si>
    <t>Revoca</t>
  </si>
  <si>
    <t>Por solicitud de partes</t>
  </si>
  <si>
    <t>Devuelto por trámite incompleto</t>
  </si>
  <si>
    <t>Juzgado Pensiones y Violencia Doméstica La Unión-Pisav</t>
  </si>
  <si>
    <t>Homologación de acuerdo / Conciliación</t>
  </si>
  <si>
    <t>Sentencia Dictada    (Sin Lugar)</t>
  </si>
  <si>
    <r>
      <rPr>
        <b/>
        <sz val="12"/>
        <rFont val="Times New Roman"/>
        <family val="1"/>
      </rPr>
      <t>SEGÚN</t>
    </r>
    <r>
      <rPr>
        <sz val="12"/>
        <rFont val="Times New Roman"/>
        <family val="1"/>
      </rPr>
      <t>: CIRCUITO JUDICIAL Y OFICINA</t>
    </r>
  </si>
  <si>
    <r>
      <rPr>
        <b/>
        <sz val="12"/>
        <rFont val="Times New Roman"/>
        <family val="1"/>
      </rPr>
      <t>SEGÚN</t>
    </r>
    <r>
      <rPr>
        <sz val="12"/>
        <rFont val="Times New Roman"/>
        <family val="1"/>
      </rPr>
      <t>: PROVINCIA Y OFICINA</t>
    </r>
  </si>
  <si>
    <t>Juzgado Contr. y Pens. Alimen. III Circ. Jud. Alajuela (San Ramón) (0693)</t>
  </si>
  <si>
    <t>Juzgado Contr. y Pens. Alimen. III Circ. Jud. Alajuela (San Ramón) (1293)</t>
  </si>
  <si>
    <r>
      <t xml:space="preserve">Juzgado Contravencional y Men Cuant. Tarrazú, Dota, y León Cortés </t>
    </r>
    <r>
      <rPr>
        <vertAlign val="superscript"/>
        <sz val="12"/>
        <rFont val="Times New Roman"/>
        <family val="1"/>
      </rPr>
      <t>(2)</t>
    </r>
  </si>
  <si>
    <r>
      <t xml:space="preserve">Juzgado Pensiones y Violencia Doméstica San Joaquín de Flores </t>
    </r>
    <r>
      <rPr>
        <vertAlign val="superscript"/>
        <sz val="12"/>
        <rFont val="Times New Roman"/>
        <family val="1"/>
      </rPr>
      <t>(2)</t>
    </r>
  </si>
  <si>
    <t>TESTIMONIO DE PIEZAS</t>
  </si>
  <si>
    <r>
      <rPr>
        <b/>
        <sz val="12"/>
        <rFont val="Times New Roman"/>
        <family val="1"/>
      </rPr>
      <t>MATERIA DE PENSIONES ALIMENTARIAS:</t>
    </r>
    <r>
      <rPr>
        <sz val="12"/>
        <rFont val="Times New Roman"/>
        <family val="1"/>
      </rPr>
      <t xml:space="preserve"> MOVIMIENTO DE TRABAJO </t>
    </r>
  </si>
  <si>
    <r>
      <rPr>
        <b/>
        <sz val="12"/>
        <rFont val="Times New Roman"/>
        <family val="1"/>
      </rPr>
      <t>MATERIA PENSIONES ALIMENTARIAS:</t>
    </r>
    <r>
      <rPr>
        <sz val="12"/>
        <rFont val="Times New Roman"/>
        <family val="1"/>
      </rPr>
      <t xml:space="preserve"> CIRCULANTE FINAL</t>
    </r>
  </si>
  <si>
    <r>
      <rPr>
        <b/>
        <sz val="12"/>
        <rFont val="Times New Roman"/>
        <family val="1"/>
      </rPr>
      <t>POR</t>
    </r>
    <r>
      <rPr>
        <sz val="12"/>
        <rFont val="Times New Roman"/>
        <family val="1"/>
      </rPr>
      <t>: FASE DE LOS ACTIVOS</t>
    </r>
  </si>
  <si>
    <r>
      <rPr>
        <b/>
        <sz val="12"/>
        <rFont val="Times New Roman"/>
        <family val="1"/>
      </rPr>
      <t>MATERIA PENSIONES ALIMENTARIAS:</t>
    </r>
    <r>
      <rPr>
        <sz val="12"/>
        <rFont val="Times New Roman"/>
        <family val="1"/>
      </rPr>
      <t xml:space="preserve"> CASOS TERMINADOS</t>
    </r>
  </si>
  <si>
    <r>
      <rPr>
        <b/>
        <sz val="12"/>
        <rFont val="Times New Roman"/>
        <family val="1"/>
      </rPr>
      <t>SEGÚN:</t>
    </r>
    <r>
      <rPr>
        <sz val="12"/>
        <rFont val="Times New Roman"/>
        <family val="1"/>
      </rPr>
      <t xml:space="preserve"> CIRCUITO JUDICIAL Y OFICINA</t>
    </r>
  </si>
  <si>
    <r>
      <rPr>
        <b/>
        <sz val="12"/>
        <rFont val="Times New Roman"/>
        <family val="1"/>
      </rPr>
      <t>POR:</t>
    </r>
    <r>
      <rPr>
        <sz val="12"/>
        <rFont val="Times New Roman"/>
        <family val="1"/>
      </rPr>
      <t xml:space="preserve"> MOTIVO DE TÉRMINO</t>
    </r>
  </si>
  <si>
    <r>
      <rPr>
        <b/>
        <sz val="12"/>
        <rFont val="Times New Roman"/>
        <family val="1"/>
      </rPr>
      <t>JUZGADOS COMPETENTES EN MATERIA PENSIONES ALIMENTARIAS:</t>
    </r>
    <r>
      <rPr>
        <sz val="12"/>
        <rFont val="Times New Roman"/>
        <family val="1"/>
      </rPr>
      <t xml:space="preserve"> CIRCULANTE FINAL</t>
    </r>
  </si>
  <si>
    <t xml:space="preserve">Juzgado Pensiones Alimentarias I Circ. Jud. San José </t>
  </si>
  <si>
    <t>Juzgado Pensiones Alimentarias III Circ. Jud. San José (Desamparados)</t>
  </si>
  <si>
    <t xml:space="preserve">Juzgado Pensiones Alimentarias I Circ. Jud. Alajuela </t>
  </si>
  <si>
    <t>Juzgado Contravencional y Pens. Alimen. II Circ. Jud. Alajuela (San Carlos)</t>
  </si>
  <si>
    <t>Juzgado Contravencional y Pens. Alimen.II Circ. Jud. Guanacaste (Nicoya)</t>
  </si>
  <si>
    <t>Juzgado Pensiones Alimentarias I Circ. Jud. Zona Sur (Pérez Zeledón)</t>
  </si>
  <si>
    <t>Juzgado Contravencional y Menor Cuantía II Circ. Jud. Zona Sur (Corredores)</t>
  </si>
  <si>
    <t xml:space="preserve">Juzgado de Cobro, Menor Cuantía y Contrav. Golfito (Puerto Jiménez) </t>
  </si>
  <si>
    <t xml:space="preserve">Juzgado Pensiones Alimentarias I Circ. Jud. Zona Atlántica (Limón) </t>
  </si>
  <si>
    <t>Juzgado Pensiones Alimentarias II Circ. Jud. Zona Atlántica (Pococí)</t>
  </si>
  <si>
    <t xml:space="preserve">Juzgado Pensiones Alimentarias  I Circ. Jud. San José </t>
  </si>
  <si>
    <t>Juzgado Pensiones Alimentarias I Circ. Jud. Zona Atlántica (Limón)</t>
  </si>
  <si>
    <t>Juzgado Pensiones Alimentarias I Circ. Jud. Alajuela</t>
  </si>
  <si>
    <t>1-/ A partir de diciembre</t>
  </si>
  <si>
    <t>Juzgado Contravencional y Menor Cuantía Quepos</t>
  </si>
  <si>
    <t>Rechazado de Plano</t>
  </si>
  <si>
    <t>Caducidad</t>
  </si>
  <si>
    <t>Sentencia dictada (Sin Lugar)</t>
  </si>
  <si>
    <t>Sentencia Dictada</t>
  </si>
  <si>
    <t>Color azul mas pasiva que activa o pasiva muy reducida</t>
  </si>
  <si>
    <t>Elaborado por: Subproceso de Estadística, Dirección de Planificación</t>
  </si>
  <si>
    <t>MATERIA DE PENSIONES ALIMENTARIAS</t>
  </si>
  <si>
    <t xml:space="preserve">ÍNDICE DE CUADROS ESTADÍSTICOS </t>
  </si>
  <si>
    <t>Juzgado Pensiones Alimentarias II Circ. Jud. San José (Goicoechea)</t>
  </si>
  <si>
    <t>Juzgado Contravencional y Pensiones Alimentarias I Circ. Jud. Guanacaste  (Liberia)</t>
  </si>
  <si>
    <t>Juzgado Contravencional y Pensiones Alimentarias I Circ. Jud. Guanacaste (Liberia)</t>
  </si>
  <si>
    <t>1-/ El personal judicial del despacho no le asignó la información correspondiente a la fase del expediente dentro del Sistema Costarricense de Gestión de Despachos Judiciales.</t>
  </si>
  <si>
    <t>2-/ El despacho cerró trimestre con información en el  Sistema Costarricense de Gestión de Despachos Judiciales.</t>
  </si>
  <si>
    <t>1-/ Asuntos terminados producto de los inventarios en cumplimiento de la circular 009-2016</t>
  </si>
  <si>
    <r>
      <rPr>
        <b/>
        <sz val="12"/>
        <rFont val="Times New Roman"/>
        <family val="1"/>
      </rPr>
      <t>MATERIA PENSIONES ALIMENTARIAS:</t>
    </r>
    <r>
      <rPr>
        <sz val="12"/>
        <rFont val="Times New Roman"/>
        <family val="1"/>
      </rPr>
      <t xml:space="preserve"> MOVIMIENTO DE TRABAJO DE LOS PROCESOS DE MODIFICACIÓN DE FALLO</t>
    </r>
  </si>
  <si>
    <r>
      <rPr>
        <b/>
        <sz val="12"/>
        <rFont val="Times New Roman"/>
        <family val="1"/>
      </rPr>
      <t>MATERIA PENSIONES ALIMENTARIAS:</t>
    </r>
    <r>
      <rPr>
        <sz val="12"/>
        <rFont val="Times New Roman"/>
        <family val="1"/>
      </rPr>
      <t xml:space="preserve">  PROCESOS DE MODIFICACIÓN DE FALLO ENTRADOS</t>
    </r>
  </si>
  <si>
    <r>
      <rPr>
        <b/>
        <sz val="12"/>
        <rFont val="Times New Roman"/>
        <family val="1"/>
      </rPr>
      <t>POR:</t>
    </r>
    <r>
      <rPr>
        <sz val="12"/>
        <rFont val="Times New Roman"/>
        <family val="1"/>
      </rPr>
      <t xml:space="preserve"> CLASE DE ASUNTO</t>
    </r>
  </si>
  <si>
    <r>
      <rPr>
        <b/>
        <sz val="12"/>
        <rFont val="Times New Roman"/>
        <family val="1"/>
      </rPr>
      <t>MATERIA PENSIONES ALIMENTARIAS:</t>
    </r>
    <r>
      <rPr>
        <sz val="12"/>
        <rFont val="Times New Roman"/>
        <family val="1"/>
      </rPr>
      <t xml:space="preserve">  PROCESOS DE MODIFICACIÓN DE FALLO TERMINADOS </t>
    </r>
  </si>
  <si>
    <r>
      <rPr>
        <b/>
        <sz val="12"/>
        <rFont val="Times New Roman"/>
        <family val="1"/>
      </rPr>
      <t>MATERIA PENSIONES ALIMENTARIAS:</t>
    </r>
    <r>
      <rPr>
        <sz val="12"/>
        <rFont val="Times New Roman"/>
        <family val="1"/>
      </rPr>
      <t xml:space="preserve"> SEGUNDA INSTANCIA</t>
    </r>
  </si>
  <si>
    <r>
      <rPr>
        <b/>
        <sz val="12"/>
        <rFont val="Times New Roman"/>
        <family val="1"/>
      </rPr>
      <t>POR:</t>
    </r>
    <r>
      <rPr>
        <sz val="12"/>
        <rFont val="Times New Roman"/>
        <family val="1"/>
      </rPr>
      <t xml:space="preserve"> CASOS ENTRADOS Y TERMINADOS</t>
    </r>
  </si>
  <si>
    <t xml:space="preserve">Juzgado Contravencional y Menor Cuantía Hatillo </t>
  </si>
  <si>
    <t xml:space="preserve">Juzgado Contravencional y Menor Cuantía San Sebastián </t>
  </si>
  <si>
    <t xml:space="preserve">Juzgado Contravencional y Menor Cuantía Alajuelita </t>
  </si>
  <si>
    <t xml:space="preserve">Juzgado Contravencional y Menor Cuantía Aserrí </t>
  </si>
  <si>
    <t xml:space="preserve">Juzgado Contravencional y Menor Cuantía Poás </t>
  </si>
  <si>
    <t xml:space="preserve">Juzgado Contravencional y Menor Cuantía San Mateo </t>
  </si>
  <si>
    <t xml:space="preserve">Juzgado Contravencional y Menor Cuantía Orotina </t>
  </si>
  <si>
    <t xml:space="preserve">Juzgado Contravencional y Menor Cuantía Upala </t>
  </si>
  <si>
    <t xml:space="preserve">Juzgado Contravencional y Menor Cuantía Los Chiles </t>
  </si>
  <si>
    <t xml:space="preserve">Juzgado Contravencional y Menor Cuantía Guatuso </t>
  </si>
  <si>
    <t xml:space="preserve">Juzgado Contravencional y Menor Cuantía La Fortuna </t>
  </si>
  <si>
    <t xml:space="preserve">Juzgado Contravencional y Menor Cuantía Zarcero </t>
  </si>
  <si>
    <t xml:space="preserve">Juzgado Contravencional y Menor Cuantía Valverde Vega </t>
  </si>
  <si>
    <t xml:space="preserve">Juzgado Contravencional y Menor Cuantía Naranjo </t>
  </si>
  <si>
    <t xml:space="preserve">Juzgado Contravencional y Menor Cuantía Palmares </t>
  </si>
  <si>
    <t xml:space="preserve">Juzgado Contravencional y Menor Cuantía Paraíso </t>
  </si>
  <si>
    <t xml:space="preserve">Juzgado Contravencional y Menor Cuantía Alvarado </t>
  </si>
  <si>
    <t xml:space="preserve">Juzgado Contravencional y Menor Cuantía Jiménez </t>
  </si>
  <si>
    <t xml:space="preserve">Juzgado Contravencional y Menor Cuantía San Rafael </t>
  </si>
  <si>
    <t xml:space="preserve">Juzgado Contravencional y Menor Cuantía San Isidro </t>
  </si>
  <si>
    <t xml:space="preserve">Juzgado Contravencional y Menor Cuantía Santo Domingo </t>
  </si>
  <si>
    <t xml:space="preserve">Juzgado Contravencional y Menor Cuantía Bagaces </t>
  </si>
  <si>
    <t xml:space="preserve">Juzgado Contravencional y Menor Cuantía La Cruz </t>
  </si>
  <si>
    <t xml:space="preserve">Juzgado Contravencional y Menor Cuantía Cañas </t>
  </si>
  <si>
    <t xml:space="preserve">Juzgado Contravencional y Menor Cuantía Tilarán </t>
  </si>
  <si>
    <t xml:space="preserve">Juzgado Contravencional y Menor Cuantía Abangares </t>
  </si>
  <si>
    <t xml:space="preserve">Juzgado Contravencional y Menor Cuantía Nandayure </t>
  </si>
  <si>
    <t xml:space="preserve">Juzgado Contravencional y Menor Cuantía Carrillo </t>
  </si>
  <si>
    <t xml:space="preserve">Juzgado Contravencional y Menor Cuantía Hojancha </t>
  </si>
  <si>
    <t xml:space="preserve">Juzgado Pensiones Alimentarias Puntarenas </t>
  </si>
  <si>
    <t xml:space="preserve">Juzgado Contravencional y Menor Cuantía Esparza </t>
  </si>
  <si>
    <t xml:space="preserve">Juzgado Contravencional y Menor Cuantía Montes de Oro </t>
  </si>
  <si>
    <t xml:space="preserve">Juzgado Contravencional y Menor Cuantía Garabito </t>
  </si>
  <si>
    <t xml:space="preserve">Juzgado Contravencional y Menor Cuantía Cóbano </t>
  </si>
  <si>
    <t xml:space="preserve">Juzgado Contravencional y Menor Cuantía Quepos </t>
  </si>
  <si>
    <t xml:space="preserve">Juzgado Contravencional y Menor Cuantía Parrita </t>
  </si>
  <si>
    <t xml:space="preserve">Juzgado Contravencional y Menor Cuantía Monteverde </t>
  </si>
  <si>
    <t xml:space="preserve">Juzgado Contravencional y Menor Cuantía Buenos Aires </t>
  </si>
  <si>
    <t xml:space="preserve">Juzgado Contravencional y Menor Cuantía Coto Brus </t>
  </si>
  <si>
    <t xml:space="preserve">Juzgado Contravencional y Menor Cuantía Bribrí </t>
  </si>
  <si>
    <t xml:space="preserve">Juzgado Contravencional y Menor Cuantía Matina </t>
  </si>
  <si>
    <t xml:space="preserve">Juzgado Contravencional y Menor Cuantía Guácimo </t>
  </si>
  <si>
    <t xml:space="preserve">Juzgado Pensiones y Violencia Doméstica Siquirres </t>
  </si>
  <si>
    <t xml:space="preserve">Juzgado Pensiones y Violencia Doméstica Escazú </t>
  </si>
  <si>
    <t xml:space="preserve">Juzgado Contravencional y Menor Cuantía Acosta </t>
  </si>
  <si>
    <r>
      <t>Juzgado Pensiones Alimentarias II Circ. Jud. San José (Goicoechea)</t>
    </r>
    <r>
      <rPr>
        <vertAlign val="superscript"/>
        <sz val="12"/>
        <rFont val="Times New Roman"/>
        <family val="1"/>
      </rPr>
      <t xml:space="preserve"> </t>
    </r>
  </si>
  <si>
    <r>
      <t xml:space="preserve">Juzgado Pensiones y Violencia Doméstica Escazú </t>
    </r>
    <r>
      <rPr>
        <vertAlign val="superscript"/>
        <sz val="12"/>
        <rFont val="Times New Roman"/>
        <family val="1"/>
      </rPr>
      <t>(1)</t>
    </r>
  </si>
  <si>
    <t xml:space="preserve">Juzgado Contravencional y Men Cuant. Tarrazú, Dota, y León Cortés </t>
  </si>
  <si>
    <t xml:space="preserve">Juzgado Pensiones y Violencia Doméstica San Joaquín de Flores </t>
  </si>
  <si>
    <t xml:space="preserve">Juzgado Contravencional y Menor Cuantía Jicaral </t>
  </si>
  <si>
    <r>
      <t xml:space="preserve">Juzgado Contravencional y Menor Cuantía Parrita </t>
    </r>
    <r>
      <rPr>
        <vertAlign val="superscript"/>
        <sz val="12"/>
        <rFont val="Times New Roman"/>
        <family val="1"/>
      </rPr>
      <t>(1)</t>
    </r>
  </si>
  <si>
    <r>
      <t xml:space="preserve">Juzgado Pensiones Alimentarias II Circ. Jud. Zona Atlántica (Pococí) </t>
    </r>
    <r>
      <rPr>
        <vertAlign val="superscript"/>
        <sz val="12"/>
        <rFont val="Times New Roman"/>
        <family val="1"/>
      </rPr>
      <t>(1)</t>
    </r>
  </si>
  <si>
    <r>
      <t xml:space="preserve">Juzgado Pensiones y Violencia Doméstica Siquirres </t>
    </r>
    <r>
      <rPr>
        <vertAlign val="superscript"/>
        <sz val="12"/>
        <rFont val="Times New Roman"/>
        <family val="1"/>
      </rPr>
      <t>(1)</t>
    </r>
  </si>
  <si>
    <t>CI</t>
  </si>
  <si>
    <t>CF</t>
  </si>
  <si>
    <t>DURANTE:  2018</t>
  </si>
  <si>
    <t>DURANTE: TERCER TRIMESTRE 2018</t>
  </si>
  <si>
    <t xml:space="preserve"> Test de piezas remitido a otras oficinas</t>
  </si>
  <si>
    <t>Enviado al centro de Conciliación</t>
  </si>
  <si>
    <t>Otros</t>
  </si>
  <si>
    <t xml:space="preserve"> DURANTE:  2018</t>
  </si>
  <si>
    <t>Susp. Solicitud de partes</t>
  </si>
  <si>
    <t>Susp. por acuerdo de partes</t>
  </si>
  <si>
    <t>DURANTE: TERCER  TRIMESTRE 2019</t>
  </si>
  <si>
    <t>Juzgado Contravencional de Buenos Aires</t>
  </si>
  <si>
    <t>Juzgado Contravencional de Santa Ana</t>
  </si>
  <si>
    <t>Juzgado Contravencional de Hatillo</t>
  </si>
  <si>
    <t>Juzgado Contravencional  de Alajuelita</t>
  </si>
  <si>
    <t>Juzgado Contravencional de Aserrí</t>
  </si>
  <si>
    <t>Juzgado Contravencional de Acosta</t>
  </si>
  <si>
    <t>Juzgado Contravencional  II Circ. Jud. Zona Sur (Corredores)</t>
  </si>
  <si>
    <t>Juzgado Contravencional de Golfito</t>
  </si>
  <si>
    <t>Juzgado Contravencional de Osa</t>
  </si>
  <si>
    <t>Juzgado Contravencional de Coto Brus</t>
  </si>
  <si>
    <t>Juzgado Contravencional de Upala</t>
  </si>
  <si>
    <t>Juzgado Contravencional de Los Chiles</t>
  </si>
  <si>
    <t>Juzgado Contravencional de Guatuso</t>
  </si>
  <si>
    <t>Juzgado Contravencional de La Fortuna</t>
  </si>
  <si>
    <t>Juzgado Contravencional de Poás</t>
  </si>
  <si>
    <t>Juzgado Contravencional de Cuantía Atenas</t>
  </si>
  <si>
    <t>Juzgado Contravencional de San Mateo</t>
  </si>
  <si>
    <t>Juzgado Contravencional de Cuantía Orotina</t>
  </si>
  <si>
    <t>Juzgado Contravencional de Grecia</t>
  </si>
  <si>
    <t>Juzgado Contravencional de Zarcero</t>
  </si>
  <si>
    <t>Juzgado Contravencional de Palmares</t>
  </si>
  <si>
    <t>Juzgado Contravencional de Naranjo</t>
  </si>
  <si>
    <t>Juzgado Contravencional de Valverde Vega</t>
  </si>
  <si>
    <t>Juzgado Contravencional de Alvarado</t>
  </si>
  <si>
    <t>Juzgado Contravencional de Paraíso</t>
  </si>
  <si>
    <t>Juzgado Contravencional de Turrialba</t>
  </si>
  <si>
    <t>Juzgado Contravencional de Jiménez</t>
  </si>
  <si>
    <t>Juzgado Contravencional de Tarrazú, Dota, y León Cortés</t>
  </si>
  <si>
    <t>Juzgado Contravencional de Santo Domingo</t>
  </si>
  <si>
    <t>Juzgado Contravencional de San Rafael</t>
  </si>
  <si>
    <t>Juzgado Contravencional de San Isidro</t>
  </si>
  <si>
    <t>Juzgado Contravencional de Bagaces</t>
  </si>
  <si>
    <t>Juzgado Contravencional de La Cruz</t>
  </si>
  <si>
    <t>Juzgado Contravencional de Cañas</t>
  </si>
  <si>
    <t>Juzgado Contravencional deTilarán</t>
  </si>
  <si>
    <t>Juzgado Contravencional de Abangares</t>
  </si>
  <si>
    <t>Juzgado Contravencional de Nandayure</t>
  </si>
  <si>
    <t>Juzgado Contravencional de Carrillo</t>
  </si>
  <si>
    <t>Juzgado Contravencional de Hojancha</t>
  </si>
  <si>
    <t>Juzgado Contravencional de Jicaral</t>
  </si>
  <si>
    <t>Juzgado Contravencional de Esparza</t>
  </si>
  <si>
    <t>Juzgado Contravencional de Montes de Oro</t>
  </si>
  <si>
    <t>Juzgado Contravencional de Garabito</t>
  </si>
  <si>
    <t>Juzgado Contravencional de Cóbano</t>
  </si>
  <si>
    <t>Juzgado Contravencional de Quepos</t>
  </si>
  <si>
    <t>Juzgado Contravencional de Parrita</t>
  </si>
  <si>
    <t>Juzgado Contravencional de Monteverde</t>
  </si>
  <si>
    <t>Juzgado Contravencional de Bribrí</t>
  </si>
  <si>
    <t>Juzgado Contravencional de Matina</t>
  </si>
  <si>
    <t>Juzgado Contravencional de Guácimo</t>
  </si>
  <si>
    <t>Juzgado Contravencional  de Mora</t>
  </si>
  <si>
    <t>Juzgado Contravencional de Puriscal</t>
  </si>
  <si>
    <t>Juzgado Contravencional  de Turrubares</t>
  </si>
  <si>
    <t>Juzgado Contravencional  de San Sebastián</t>
  </si>
  <si>
    <t>Susp. por acción de inconstitucionalidad</t>
  </si>
  <si>
    <t>DURANTE: PRIMER TRIMESTRE 2020</t>
  </si>
  <si>
    <t>DURANTE: SEGUNDO TRIMESTRE 2020</t>
  </si>
  <si>
    <t>DURANTE: TERCER TRIMESTRE 2020</t>
  </si>
  <si>
    <t>DURANTE: CUARTO TRIMESTRE 2020</t>
  </si>
  <si>
    <t>DURANTE:  2020</t>
  </si>
  <si>
    <t>CF-C1</t>
  </si>
  <si>
    <t>CF-LISTADO</t>
  </si>
  <si>
    <t>DURANTE:  PRIMER TRIMESTRE 2020</t>
  </si>
  <si>
    <t>DURANTE: 2020</t>
  </si>
  <si>
    <r>
      <rPr>
        <b/>
        <sz val="12"/>
        <rFont val="Times New Roman"/>
        <family val="1"/>
      </rPr>
      <t>DURANTE</t>
    </r>
    <r>
      <rPr>
        <sz val="12"/>
        <rFont val="Times New Roman"/>
        <family val="1"/>
      </rPr>
      <t>: 2020</t>
    </r>
  </si>
  <si>
    <r>
      <rPr>
        <b/>
        <sz val="12"/>
        <rFont val="Times New Roman"/>
        <family val="1"/>
      </rPr>
      <t>DURANTE:</t>
    </r>
    <r>
      <rPr>
        <sz val="12"/>
        <rFont val="Times New Roman"/>
        <family val="1"/>
      </rPr>
      <t xml:space="preserve"> 2020</t>
    </r>
  </si>
  <si>
    <t>DURANTE: SEGUNDO  TRIMESTRE 2020</t>
  </si>
  <si>
    <t>Listado CF</t>
  </si>
  <si>
    <t>Diferencia</t>
  </si>
  <si>
    <t>|</t>
  </si>
  <si>
    <t>31 EXPEDIENTES DEBEN SER ELIMINADAOS DEL SISTEMA//Se espera que con el inventario de Pensiones se eliminen</t>
  </si>
  <si>
    <t>Listado incorrecto//Karen</t>
  </si>
  <si>
    <t>LISTADO CF</t>
  </si>
  <si>
    <t>Suspendidos por acción de inconstitucionalidad</t>
  </si>
  <si>
    <t>Suspendidos por acuerdo de partes</t>
  </si>
  <si>
    <t>cf</t>
  </si>
  <si>
    <t>Cf listado</t>
  </si>
  <si>
    <t>Suspendidos por prejudicialidad</t>
  </si>
  <si>
    <t>Suspendidos por acuerdo de partes art 202 CPC</t>
  </si>
  <si>
    <t>Suspendidos por solicitud parte actora art 48 LPA</t>
  </si>
  <si>
    <t>Suspendidos art 10 LPA</t>
  </si>
  <si>
    <t>Sin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</si>
</sst>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0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Times New Roman"/>
      <family val="1"/>
    </font>
    <font>
      <b/>
      <sz val="12"/>
      <name val="Times New Roman"/>
      <family val="1"/>
    </font>
    <font>
      <sz val="10"/>
      <name val="Arial"/>
      <family val="2"/>
    </font>
    <font>
      <sz val="12"/>
      <name val="Times New Roman"/>
      <family val="1"/>
    </font>
    <font>
      <sz val="12"/>
      <name val="Arial"/>
      <family val="2"/>
    </font>
    <font>
      <b/>
      <sz val="12"/>
      <color indexed="10"/>
      <name val="Times New Roman"/>
      <family val="1"/>
    </font>
    <font>
      <vertAlign val="superscript"/>
      <sz val="12"/>
      <name val="Times New Roman"/>
      <family val="1"/>
    </font>
    <font>
      <b/>
      <vertAlign val="superscript"/>
      <sz val="12"/>
      <name val="Times New Roman"/>
      <family val="1"/>
    </font>
    <font>
      <b/>
      <u/>
      <sz val="12"/>
      <name val="Times New Roman"/>
      <family val="1"/>
    </font>
    <font>
      <b/>
      <sz val="14"/>
      <name val="Times New Roman"/>
      <family val="1"/>
    </font>
    <font>
      <sz val="14"/>
      <name val="Times New Roman"/>
      <family val="1"/>
    </font>
    <font>
      <sz val="16"/>
      <name val="Times New Roman"/>
      <family val="1"/>
    </font>
    <font>
      <sz val="9"/>
      <color indexed="81"/>
      <name val="Tahoma"/>
      <family val="2"/>
    </font>
    <font>
      <b/>
      <sz val="9"/>
      <color indexed="81"/>
      <name val="Tahoma"/>
      <family val="2"/>
    </font>
    <font>
      <b/>
      <sz val="12"/>
      <color rgb="FFFF0000"/>
      <name val="Times New Roman"/>
      <family val="1"/>
    </font>
    <font>
      <b/>
      <sz val="12"/>
      <color theme="0" tint="-0.14999847407452621"/>
      <name val="Times New Roman"/>
      <family val="1"/>
    </font>
    <font>
      <sz val="11"/>
      <color rgb="FF9C0006"/>
      <name val="Calibri"/>
      <family val="2"/>
      <scheme val="minor"/>
    </font>
    <font>
      <u/>
      <sz val="12"/>
      <name val="Times New Roman"/>
      <family val="1"/>
    </font>
    <font>
      <sz val="11"/>
      <color indexed="8"/>
      <name val="Calibri"/>
      <family val="2"/>
    </font>
    <font>
      <b/>
      <sz val="10"/>
      <name val="Times New Roman"/>
      <family val="1"/>
    </font>
    <font>
      <sz val="10"/>
      <color indexed="8"/>
      <name val="Arial"/>
      <family val="2"/>
    </font>
    <font>
      <sz val="12"/>
      <name val="Times New Roman"/>
      <family val="1"/>
      <charset val="1"/>
    </font>
    <font>
      <b/>
      <sz val="10"/>
      <name val="Arial"/>
      <family val="2"/>
    </font>
    <font>
      <sz val="12"/>
      <name val="Calibri"/>
      <family val="2"/>
      <scheme val="minor"/>
    </font>
    <font>
      <sz val="9"/>
      <color rgb="FF333333"/>
      <name val="Arial"/>
      <family val="2"/>
    </font>
    <font>
      <sz val="12"/>
      <color rgb="FFFF0000"/>
      <name val="Times New Roman"/>
      <family val="1"/>
    </font>
    <font>
      <sz val="11"/>
      <color rgb="FF9C0006"/>
      <name val="Calibri"/>
      <family val="2"/>
      <charset val="1"/>
    </font>
    <font>
      <sz val="10"/>
      <name val="Arial"/>
      <family val="2"/>
    </font>
    <font>
      <b/>
      <sz val="10"/>
      <color theme="1"/>
      <name val="Arial"/>
      <family val="2"/>
    </font>
    <font>
      <sz val="10"/>
      <color rgb="FF000000"/>
      <name val="Arial"/>
      <family val="2"/>
    </font>
    <font>
      <b/>
      <sz val="10"/>
      <color theme="1"/>
      <name val="Arial"/>
      <family val="2"/>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theme="6" tint="0.59996337778862885"/>
        <bgColor indexed="64"/>
      </patternFill>
    </fill>
    <fill>
      <patternFill patternType="solid">
        <fgColor rgb="FF00FF00"/>
        <bgColor indexed="64"/>
      </patternFill>
    </fill>
    <fill>
      <patternFill patternType="solid">
        <fgColor rgb="FFF8FBFC"/>
        <bgColor rgb="FFFFFFFF"/>
      </patternFill>
    </fill>
    <fill>
      <patternFill patternType="solid">
        <fgColor rgb="FFFFC7CE"/>
        <bgColor rgb="FFFCD5B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45">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auto="1"/>
      </right>
      <top/>
      <bottom style="thin">
        <color indexed="64"/>
      </bottom>
      <diagonal/>
    </border>
    <border>
      <left style="thin">
        <color rgb="FFEBEBEB"/>
      </left>
      <right/>
      <top style="thin">
        <color rgb="FFEBEBEB"/>
      </top>
      <bottom style="thin">
        <color indexed="64"/>
      </bottom>
      <diagonal/>
    </border>
    <border>
      <left/>
      <right/>
      <top style="thin">
        <color rgb="FFEBEBEB"/>
      </top>
      <bottom style="thin">
        <color indexed="64"/>
      </bottom>
      <diagonal/>
    </border>
    <border>
      <left/>
      <right style="thin">
        <color rgb="FFEBEBEB"/>
      </right>
      <top style="thin">
        <color rgb="FFEBEBEB"/>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right/>
      <top/>
      <bottom style="thin">
        <color theme="4" tint="0.39997558519241921"/>
      </bottom>
      <diagonal/>
    </border>
  </borders>
  <cellStyleXfs count="24">
    <xf numFmtId="0" fontId="0" fillId="0" borderId="0"/>
    <xf numFmtId="0" fontId="7" fillId="0" borderId="0"/>
    <xf numFmtId="0" fontId="28" fillId="7" borderId="0" applyNumberFormat="0" applyBorder="0" applyAlignment="0" applyProtection="0"/>
    <xf numFmtId="0" fontId="21" fillId="6" borderId="0" applyNumberFormat="0" applyBorder="0" applyAlignment="0" applyProtection="0"/>
    <xf numFmtId="0" fontId="25" fillId="0" borderId="0" applyBorder="0" applyProtection="0"/>
    <xf numFmtId="0" fontId="21" fillId="6" borderId="0" applyNumberFormat="0" applyBorder="0" applyAlignment="0" applyProtection="0"/>
    <xf numFmtId="0" fontId="3" fillId="0" borderId="0"/>
    <xf numFmtId="0" fontId="23" fillId="0" borderId="0"/>
    <xf numFmtId="0" fontId="25" fillId="0" borderId="0"/>
    <xf numFmtId="0" fontId="32" fillId="0" borderId="0"/>
    <xf numFmtId="0" fontId="2" fillId="0" borderId="0"/>
    <xf numFmtId="0" fontId="31" fillId="10" borderId="0" applyBorder="0" applyProtection="0"/>
    <xf numFmtId="0" fontId="2" fillId="0" borderId="0"/>
    <xf numFmtId="0" fontId="1" fillId="0" borderId="0"/>
    <xf numFmtId="0" fontId="34" fillId="0" borderId="0"/>
    <xf numFmtId="0" fontId="34" fillId="0" borderId="0"/>
    <xf numFmtId="0" fontId="7" fillId="0" borderId="0"/>
    <xf numFmtId="0" fontId="7" fillId="0" borderId="0"/>
    <xf numFmtId="0" fontId="28" fillId="7" borderId="0" applyNumberFormat="0" applyBorder="0" applyAlignment="0" applyProtection="0"/>
    <xf numFmtId="0" fontId="25" fillId="0" borderId="0" applyBorder="0" applyProtection="0"/>
    <xf numFmtId="0" fontId="1" fillId="0" borderId="0"/>
    <xf numFmtId="0" fontId="7" fillId="0" borderId="0"/>
    <xf numFmtId="0" fontId="1" fillId="0" borderId="0"/>
    <xf numFmtId="0" fontId="1" fillId="0" borderId="0"/>
  </cellStyleXfs>
  <cellXfs count="374">
    <xf numFmtId="0" fontId="0" fillId="0" borderId="0" xfId="0"/>
    <xf numFmtId="0" fontId="5" fillId="0" borderId="0" xfId="0" applyFont="1"/>
    <xf numFmtId="0" fontId="5" fillId="0" borderId="0" xfId="0" applyFont="1" applyProtection="1">
      <protection locked="0"/>
    </xf>
    <xf numFmtId="0" fontId="6" fillId="0" borderId="0" xfId="0" applyFont="1" applyProtection="1">
      <protection locked="0"/>
    </xf>
    <xf numFmtId="164" fontId="8" fillId="0" borderId="0" xfId="0" applyNumberFormat="1" applyFont="1" applyAlignment="1">
      <alignment horizontal="center"/>
    </xf>
    <xf numFmtId="0" fontId="8" fillId="0" borderId="0" xfId="0" applyFont="1" applyAlignment="1">
      <alignment horizontal="center"/>
    </xf>
    <xf numFmtId="0" fontId="8" fillId="0" borderId="0" xfId="0" applyFont="1"/>
    <xf numFmtId="0" fontId="6" fillId="0" borderId="0" xfId="0" applyFont="1"/>
    <xf numFmtId="0" fontId="6" fillId="0" borderId="1" xfId="0" applyFont="1" applyBorder="1" applyAlignment="1">
      <alignment horizontal="fill"/>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164" fontId="6" fillId="0" borderId="4" xfId="0" applyNumberFormat="1" applyFont="1" applyBorder="1" applyAlignment="1">
      <alignment horizontal="center"/>
    </xf>
    <xf numFmtId="164" fontId="8" fillId="0" borderId="2" xfId="0" applyNumberFormat="1" applyFont="1" applyBorder="1"/>
    <xf numFmtId="164" fontId="8" fillId="0" borderId="3" xfId="0" applyNumberFormat="1" applyFont="1" applyBorder="1" applyAlignment="1">
      <alignment horizontal="center"/>
    </xf>
    <xf numFmtId="0" fontId="8" fillId="0" borderId="4" xfId="0" applyFont="1" applyBorder="1" applyAlignment="1">
      <alignment horizontal="center"/>
    </xf>
    <xf numFmtId="164" fontId="6" fillId="0" borderId="2" xfId="0" applyNumberFormat="1" applyFont="1" applyBorder="1" applyAlignment="1">
      <alignment horizontal="left"/>
    </xf>
    <xf numFmtId="0" fontId="8" fillId="0" borderId="0" xfId="0" applyFont="1" applyAlignment="1">
      <alignment horizontal="left"/>
    </xf>
    <xf numFmtId="164" fontId="8" fillId="0" borderId="2" xfId="0" applyNumberFormat="1" applyFont="1" applyBorder="1" applyAlignment="1">
      <alignment horizontal="left"/>
    </xf>
    <xf numFmtId="0" fontId="8" fillId="0" borderId="2" xfId="0" applyFont="1" applyBorder="1"/>
    <xf numFmtId="0" fontId="8" fillId="0" borderId="5" xfId="0" applyFont="1" applyBorder="1"/>
    <xf numFmtId="0" fontId="8" fillId="0" borderId="6" xfId="0" applyFont="1" applyBorder="1"/>
    <xf numFmtId="0" fontId="9" fillId="0" borderId="0" xfId="0" applyFont="1"/>
    <xf numFmtId="164" fontId="6" fillId="0" borderId="0" xfId="0" applyNumberFormat="1" applyFont="1" applyAlignment="1">
      <alignment horizontal="center"/>
    </xf>
    <xf numFmtId="164" fontId="8" fillId="0" borderId="4" xfId="0" applyNumberFormat="1" applyFont="1" applyBorder="1" applyAlignment="1">
      <alignment horizontal="center"/>
    </xf>
    <xf numFmtId="0" fontId="8" fillId="0" borderId="4" xfId="0" applyFont="1" applyBorder="1"/>
    <xf numFmtId="164" fontId="8" fillId="0" borderId="7" xfId="0" applyNumberFormat="1" applyFont="1" applyBorder="1" applyAlignment="1">
      <alignment horizontal="center"/>
    </xf>
    <xf numFmtId="0" fontId="8" fillId="0" borderId="0" xfId="0" applyFont="1" applyProtection="1">
      <protection hidden="1"/>
    </xf>
    <xf numFmtId="0" fontId="5" fillId="0" borderId="0" xfId="0" applyFont="1" applyProtection="1">
      <protection hidden="1"/>
    </xf>
    <xf numFmtId="0" fontId="6" fillId="0" borderId="0" xfId="0" applyFont="1" applyAlignment="1">
      <alignment horizontal="center"/>
    </xf>
    <xf numFmtId="0" fontId="6" fillId="0" borderId="8" xfId="0" applyFont="1" applyBorder="1"/>
    <xf numFmtId="0" fontId="6" fillId="0" borderId="9" xfId="0" applyFont="1" applyBorder="1" applyAlignment="1">
      <alignment horizontal="fill"/>
    </xf>
    <xf numFmtId="0" fontId="14" fillId="0" borderId="0" xfId="0" applyFont="1" applyProtection="1">
      <protection locked="0"/>
    </xf>
    <xf numFmtId="0" fontId="14" fillId="0" borderId="0" xfId="0" applyFont="1" applyAlignment="1">
      <alignment horizontal="center"/>
    </xf>
    <xf numFmtId="0" fontId="14" fillId="0" borderId="10" xfId="0" applyFont="1" applyBorder="1" applyAlignment="1">
      <alignment horizontal="center" vertical="center" wrapText="1"/>
    </xf>
    <xf numFmtId="164" fontId="14" fillId="0" borderId="3" xfId="0" applyNumberFormat="1" applyFont="1" applyBorder="1" applyAlignment="1">
      <alignment horizontal="center"/>
    </xf>
    <xf numFmtId="164" fontId="15" fillId="0" borderId="3" xfId="0" applyNumberFormat="1" applyFont="1" applyBorder="1" applyAlignment="1">
      <alignment horizontal="center"/>
    </xf>
    <xf numFmtId="164" fontId="15" fillId="0" borderId="4" xfId="0" applyNumberFormat="1"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5" fillId="0" borderId="3" xfId="0" applyFont="1" applyBorder="1"/>
    <xf numFmtId="0" fontId="15" fillId="0" borderId="4" xfId="0" applyFont="1" applyBorder="1"/>
    <xf numFmtId="0" fontId="15" fillId="0" borderId="5" xfId="0" applyFont="1" applyBorder="1"/>
    <xf numFmtId="0" fontId="16" fillId="0" borderId="0" xfId="0" applyFont="1" applyAlignment="1">
      <alignment horizontal="center"/>
    </xf>
    <xf numFmtId="0" fontId="14" fillId="0" borderId="11" xfId="0" applyFont="1" applyBorder="1" applyAlignment="1">
      <alignment horizontal="fill"/>
    </xf>
    <xf numFmtId="164" fontId="14" fillId="0" borderId="0" xfId="0" applyNumberFormat="1" applyFont="1" applyAlignment="1">
      <alignment horizontal="center"/>
    </xf>
    <xf numFmtId="164" fontId="14" fillId="0" borderId="4" xfId="0" applyNumberFormat="1" applyFont="1" applyBorder="1" applyAlignment="1">
      <alignment horizontal="center"/>
    </xf>
    <xf numFmtId="164" fontId="15" fillId="0" borderId="0" xfId="0" applyNumberFormat="1" applyFont="1"/>
    <xf numFmtId="0" fontId="0" fillId="0" borderId="6" xfId="0" applyBorder="1"/>
    <xf numFmtId="0" fontId="0" fillId="0" borderId="9" xfId="0" applyBorder="1"/>
    <xf numFmtId="0" fontId="0" fillId="0" borderId="3" xfId="0" applyBorder="1"/>
    <xf numFmtId="0" fontId="0" fillId="0" borderId="4" xfId="0" applyBorder="1"/>
    <xf numFmtId="0" fontId="14" fillId="0" borderId="12" xfId="0" applyFont="1" applyBorder="1" applyAlignment="1">
      <alignment horizontal="center" vertical="center" wrapText="1"/>
    </xf>
    <xf numFmtId="0" fontId="14" fillId="0" borderId="3" xfId="0" applyFont="1" applyBorder="1" applyAlignment="1">
      <alignment horizontal="center"/>
    </xf>
    <xf numFmtId="0" fontId="6" fillId="0" borderId="0" xfId="0" applyFont="1" applyAlignment="1">
      <alignment horizontal="left"/>
    </xf>
    <xf numFmtId="0" fontId="6" fillId="0" borderId="10" xfId="0" applyFont="1" applyBorder="1" applyAlignment="1">
      <alignment horizontal="center" vertical="center" wrapText="1"/>
    </xf>
    <xf numFmtId="0" fontId="10" fillId="0" borderId="9" xfId="0" applyFont="1" applyBorder="1" applyAlignment="1">
      <alignment horizontal="center"/>
    </xf>
    <xf numFmtId="164" fontId="10" fillId="0" borderId="9" xfId="0" applyNumberFormat="1"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3" xfId="0" applyFont="1" applyBorder="1"/>
    <xf numFmtId="164" fontId="8" fillId="0" borderId="6" xfId="0" applyNumberFormat="1" applyFont="1" applyBorder="1" applyAlignment="1">
      <alignment horizontal="center"/>
    </xf>
    <xf numFmtId="0" fontId="8" fillId="0" borderId="6" xfId="0" applyFont="1" applyBorder="1" applyAlignment="1">
      <alignment horizontal="center"/>
    </xf>
    <xf numFmtId="0" fontId="8" fillId="0" borderId="0" xfId="0" applyFont="1" applyProtection="1">
      <protection locked="0"/>
    </xf>
    <xf numFmtId="0" fontId="6" fillId="0" borderId="11" xfId="0" applyFont="1" applyBorder="1" applyAlignment="1">
      <alignment horizontal="fill"/>
    </xf>
    <xf numFmtId="0" fontId="8" fillId="0" borderId="9" xfId="0" applyFont="1" applyBorder="1"/>
    <xf numFmtId="164" fontId="8" fillId="0" borderId="0" xfId="0" applyNumberFormat="1" applyFont="1"/>
    <xf numFmtId="0" fontId="8" fillId="0" borderId="7" xfId="0" applyFont="1" applyBorder="1"/>
    <xf numFmtId="14" fontId="6" fillId="0" borderId="6"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1" applyFont="1" applyAlignment="1" applyProtection="1">
      <alignment horizontal="left" vertical="center"/>
      <protection locked="0"/>
    </xf>
    <xf numFmtId="0" fontId="8" fillId="0" borderId="0" xfId="1" applyFont="1"/>
    <xf numFmtId="0" fontId="8" fillId="0" borderId="0" xfId="1" applyFont="1" applyAlignment="1">
      <alignment horizontal="center"/>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3" xfId="1" applyFont="1" applyBorder="1" applyAlignment="1">
      <alignment horizontal="center"/>
    </xf>
    <xf numFmtId="0" fontId="8" fillId="0" borderId="3" xfId="1" applyFont="1" applyBorder="1"/>
    <xf numFmtId="0" fontId="8" fillId="0" borderId="4" xfId="1" applyFont="1" applyBorder="1"/>
    <xf numFmtId="0" fontId="8" fillId="0" borderId="3" xfId="1" applyFont="1" applyBorder="1" applyAlignment="1">
      <alignment horizontal="center"/>
    </xf>
    <xf numFmtId="0" fontId="8" fillId="0" borderId="15" xfId="0" applyFont="1" applyBorder="1"/>
    <xf numFmtId="0" fontId="6" fillId="0" borderId="0" xfId="1" applyFont="1" applyAlignment="1">
      <alignment horizontal="left"/>
    </xf>
    <xf numFmtId="0" fontId="8" fillId="0" borderId="0" xfId="1" applyFont="1" applyAlignment="1">
      <alignment horizontal="left"/>
    </xf>
    <xf numFmtId="0" fontId="8" fillId="0" borderId="2" xfId="1" applyFont="1" applyBorder="1"/>
    <xf numFmtId="0" fontId="6" fillId="0" borderId="8" xfId="1" applyFont="1" applyBorder="1" applyAlignment="1">
      <alignment horizontal="center"/>
    </xf>
    <xf numFmtId="0" fontId="6" fillId="0" borderId="6" xfId="1" applyFont="1" applyBorder="1" applyAlignment="1">
      <alignment horizontal="center"/>
    </xf>
    <xf numFmtId="0" fontId="6" fillId="0" borderId="5" xfId="1" applyFont="1" applyBorder="1" applyAlignment="1">
      <alignment horizontal="center"/>
    </xf>
    <xf numFmtId="0" fontId="8" fillId="0" borderId="8" xfId="0" applyFont="1" applyBorder="1"/>
    <xf numFmtId="0" fontId="6" fillId="0" borderId="16" xfId="0" applyFont="1" applyBorder="1" applyAlignment="1">
      <alignment horizontal="center" vertical="center" wrapText="1"/>
    </xf>
    <xf numFmtId="14" fontId="6" fillId="0" borderId="12" xfId="0" applyNumberFormat="1" applyFont="1" applyBorder="1" applyAlignment="1">
      <alignment horizontal="center" vertical="center" wrapText="1"/>
    </xf>
    <xf numFmtId="164" fontId="14" fillId="0" borderId="6" xfId="0" applyNumberFormat="1" applyFont="1" applyBorder="1" applyAlignment="1">
      <alignment horizontal="center"/>
    </xf>
    <xf numFmtId="164" fontId="14" fillId="0" borderId="7" xfId="0" applyNumberFormat="1" applyFont="1" applyBorder="1" applyAlignment="1">
      <alignment horizontal="center"/>
    </xf>
    <xf numFmtId="164" fontId="14" fillId="0" borderId="17" xfId="0" applyNumberFormat="1" applyFont="1" applyBorder="1" applyAlignment="1">
      <alignment horizontal="center"/>
    </xf>
    <xf numFmtId="164" fontId="15" fillId="0" borderId="17" xfId="0" applyNumberFormat="1" applyFont="1" applyBorder="1" applyAlignment="1">
      <alignment horizontal="center"/>
    </xf>
    <xf numFmtId="0" fontId="15" fillId="0" borderId="17" xfId="0" applyFont="1" applyBorder="1" applyAlignment="1">
      <alignment horizontal="center"/>
    </xf>
    <xf numFmtId="0" fontId="15" fillId="0" borderId="17" xfId="0" applyFont="1" applyBorder="1"/>
    <xf numFmtId="164" fontId="14" fillId="0" borderId="18" xfId="0" applyNumberFormat="1"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19" xfId="0" applyFont="1" applyBorder="1" applyAlignment="1">
      <alignment horizontal="center" wrapText="1"/>
    </xf>
    <xf numFmtId="0" fontId="6" fillId="0" borderId="6" xfId="0" applyFont="1" applyBorder="1" applyAlignment="1">
      <alignment horizontal="center"/>
    </xf>
    <xf numFmtId="0" fontId="6" fillId="0" borderId="7" xfId="0" applyFont="1" applyBorder="1" applyAlignment="1">
      <alignment horizontal="center"/>
    </xf>
    <xf numFmtId="0" fontId="14" fillId="0" borderId="4" xfId="0" applyFont="1" applyBorder="1" applyAlignment="1">
      <alignment horizontal="center"/>
    </xf>
    <xf numFmtId="0" fontId="14" fillId="0" borderId="17" xfId="0" applyFont="1" applyBorder="1" applyAlignment="1">
      <alignment horizontal="center"/>
    </xf>
    <xf numFmtId="0" fontId="0" fillId="0" borderId="17" xfId="0" applyBorder="1"/>
    <xf numFmtId="164" fontId="10" fillId="0" borderId="13" xfId="0" applyNumberFormat="1" applyFont="1" applyBorder="1" applyAlignment="1">
      <alignment horizontal="center"/>
    </xf>
    <xf numFmtId="0" fontId="6" fillId="0" borderId="7" xfId="0" applyFont="1" applyBorder="1" applyAlignment="1">
      <alignment horizontal="center" vertical="center" wrapText="1"/>
    </xf>
    <xf numFmtId="0" fontId="10" fillId="0" borderId="13" xfId="0" applyFont="1" applyBorder="1" applyAlignment="1">
      <alignment horizontal="center"/>
    </xf>
    <xf numFmtId="0" fontId="6" fillId="0" borderId="13" xfId="0" applyFont="1" applyBorder="1" applyAlignment="1">
      <alignment horizontal="fill"/>
    </xf>
    <xf numFmtId="0" fontId="6" fillId="0" borderId="1"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8" fillId="0" borderId="20" xfId="0" applyFont="1" applyBorder="1" applyAlignment="1">
      <alignment horizontal="center"/>
    </xf>
    <xf numFmtId="164" fontId="6" fillId="0" borderId="8"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18" xfId="0" applyNumberFormat="1" applyFont="1" applyBorder="1" applyAlignment="1">
      <alignment horizontal="center"/>
    </xf>
    <xf numFmtId="164" fontId="8" fillId="0" borderId="17" xfId="0" applyNumberFormat="1" applyFont="1" applyBorder="1" applyAlignment="1">
      <alignment horizontal="center"/>
    </xf>
    <xf numFmtId="164" fontId="6" fillId="0" borderId="17" xfId="0" applyNumberFormat="1" applyFont="1" applyBorder="1" applyAlignment="1">
      <alignment horizontal="center"/>
    </xf>
    <xf numFmtId="0" fontId="8" fillId="0" borderId="17" xfId="0" applyFont="1" applyBorder="1" applyAlignment="1">
      <alignment horizontal="center"/>
    </xf>
    <xf numFmtId="0" fontId="8" fillId="0" borderId="17" xfId="0" applyFont="1" applyBorder="1"/>
    <xf numFmtId="0" fontId="8" fillId="0" borderId="18" xfId="0" applyFont="1" applyBorder="1"/>
    <xf numFmtId="0" fontId="8" fillId="4" borderId="0" xfId="0" applyFont="1" applyFill="1"/>
    <xf numFmtId="164" fontId="19" fillId="0" borderId="0" xfId="0" applyNumberFormat="1" applyFont="1" applyAlignment="1">
      <alignment horizontal="center"/>
    </xf>
    <xf numFmtId="14" fontId="6" fillId="0" borderId="18" xfId="0" applyNumberFormat="1" applyFont="1" applyBorder="1" applyAlignment="1" applyProtection="1">
      <alignment horizontal="center"/>
      <protection locked="0"/>
    </xf>
    <xf numFmtId="0" fontId="0" fillId="5" borderId="0" xfId="0" applyFill="1"/>
    <xf numFmtId="0" fontId="8" fillId="5" borderId="0" xfId="0" applyFont="1" applyFill="1"/>
    <xf numFmtId="0" fontId="8" fillId="5" borderId="0" xfId="0" applyFont="1" applyFill="1" applyAlignment="1">
      <alignment horizontal="left"/>
    </xf>
    <xf numFmtId="0" fontId="6"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6" fillId="0" borderId="3" xfId="0" applyFont="1" applyBorder="1"/>
    <xf numFmtId="0" fontId="6" fillId="0" borderId="6" xfId="0" applyFont="1" applyBorder="1"/>
    <xf numFmtId="0" fontId="19" fillId="0" borderId="13" xfId="0" applyFont="1" applyBorder="1" applyAlignment="1">
      <alignment horizontal="center" vertical="center" wrapText="1"/>
    </xf>
    <xf numFmtId="0" fontId="6" fillId="0" borderId="4" xfId="0" applyFont="1" applyBorder="1"/>
    <xf numFmtId="0" fontId="6" fillId="0" borderId="7" xfId="0" applyFont="1" applyBorder="1"/>
    <xf numFmtId="0" fontId="6" fillId="0" borderId="0" xfId="0" applyFont="1" applyAlignment="1">
      <alignment wrapText="1"/>
    </xf>
    <xf numFmtId="164" fontId="13" fillId="0" borderId="3" xfId="0" applyNumberFormat="1" applyFont="1" applyBorder="1" applyAlignment="1">
      <alignment horizontal="center"/>
    </xf>
    <xf numFmtId="164" fontId="13" fillId="0" borderId="4" xfId="0" applyNumberFormat="1" applyFont="1" applyBorder="1" applyAlignment="1">
      <alignment horizontal="center"/>
    </xf>
    <xf numFmtId="164" fontId="13" fillId="0" borderId="2" xfId="0" applyNumberFormat="1" applyFont="1" applyBorder="1" applyAlignment="1">
      <alignment horizontal="center"/>
    </xf>
    <xf numFmtId="0" fontId="13" fillId="4" borderId="0" xfId="0" applyFont="1" applyFill="1" applyAlignment="1">
      <alignment horizontal="center" vertical="center" wrapText="1"/>
    </xf>
    <xf numFmtId="0" fontId="8" fillId="0" borderId="29" xfId="0" applyFont="1" applyBorder="1" applyAlignment="1">
      <alignment horizontal="center"/>
    </xf>
    <xf numFmtId="164" fontId="6" fillId="0" borderId="29" xfId="0" applyNumberFormat="1" applyFont="1" applyBorder="1" applyAlignment="1">
      <alignment horizontal="center"/>
    </xf>
    <xf numFmtId="164" fontId="8" fillId="0" borderId="29" xfId="0" applyNumberFormat="1" applyFont="1" applyBorder="1" applyAlignment="1">
      <alignment horizontal="center"/>
    </xf>
    <xf numFmtId="164" fontId="6" fillId="0" borderId="30" xfId="0" applyNumberFormat="1" applyFont="1" applyBorder="1" applyAlignment="1">
      <alignment horizontal="center"/>
    </xf>
    <xf numFmtId="0" fontId="8" fillId="0" borderId="30" xfId="0" applyFont="1" applyBorder="1" applyAlignment="1">
      <alignment horizontal="center"/>
    </xf>
    <xf numFmtId="164" fontId="13" fillId="0" borderId="29" xfId="0" applyNumberFormat="1" applyFont="1" applyBorder="1" applyAlignment="1">
      <alignment horizontal="center"/>
    </xf>
    <xf numFmtId="164" fontId="13" fillId="0" borderId="30" xfId="0" applyNumberFormat="1" applyFont="1" applyBorder="1" applyAlignment="1">
      <alignment horizontal="center"/>
    </xf>
    <xf numFmtId="164" fontId="8" fillId="0" borderId="30" xfId="0" applyNumberFormat="1" applyFont="1" applyBorder="1" applyAlignment="1">
      <alignment horizontal="center"/>
    </xf>
    <xf numFmtId="164" fontId="19" fillId="0" borderId="0" xfId="0" applyNumberFormat="1" applyFont="1"/>
    <xf numFmtId="0" fontId="19" fillId="0" borderId="0" xfId="0" applyFont="1"/>
    <xf numFmtId="0" fontId="10" fillId="0" borderId="0" xfId="0" applyFont="1" applyAlignment="1">
      <alignment horizontal="center"/>
    </xf>
    <xf numFmtId="0" fontId="6" fillId="0" borderId="6" xfId="0" applyFont="1" applyBorder="1" applyAlignment="1">
      <alignment horizontal="center" vertical="center" wrapText="1"/>
    </xf>
    <xf numFmtId="164" fontId="8" fillId="0" borderId="28" xfId="0" applyNumberFormat="1" applyFont="1" applyBorder="1" applyAlignment="1">
      <alignment horizontal="center"/>
    </xf>
    <xf numFmtId="0" fontId="22" fillId="0" borderId="0" xfId="0" applyFont="1"/>
    <xf numFmtId="0" fontId="26" fillId="0" borderId="0" xfId="0" applyFont="1" applyAlignment="1">
      <alignment horizontal="left"/>
    </xf>
    <xf numFmtId="0" fontId="6" fillId="0" borderId="13" xfId="0" applyFont="1" applyBorder="1" applyAlignment="1">
      <alignment horizontal="center" vertical="center" wrapText="1"/>
    </xf>
    <xf numFmtId="3" fontId="8" fillId="0" borderId="29" xfId="0" applyNumberFormat="1" applyFont="1" applyBorder="1" applyAlignment="1">
      <alignment horizontal="center"/>
    </xf>
    <xf numFmtId="3" fontId="6" fillId="0" borderId="29" xfId="0" applyNumberFormat="1" applyFont="1" applyBorder="1" applyAlignment="1">
      <alignment horizontal="center"/>
    </xf>
    <xf numFmtId="164" fontId="13" fillId="2" borderId="3" xfId="0" applyNumberFormat="1" applyFont="1" applyFill="1" applyBorder="1" applyAlignment="1">
      <alignment horizontal="center"/>
    </xf>
    <xf numFmtId="0" fontId="8" fillId="0" borderId="0" xfId="2" applyFont="1" applyFill="1" applyAlignment="1">
      <alignment horizontal="center"/>
    </xf>
    <xf numFmtId="164" fontId="8" fillId="0" borderId="29" xfId="2" applyNumberFormat="1" applyFont="1" applyFill="1" applyBorder="1" applyAlignment="1">
      <alignment horizontal="center"/>
    </xf>
    <xf numFmtId="0" fontId="8" fillId="0" borderId="29" xfId="2" applyFont="1" applyFill="1" applyBorder="1" applyAlignment="1">
      <alignment horizontal="center"/>
    </xf>
    <xf numFmtId="164" fontId="8" fillId="0" borderId="29" xfId="3" applyNumberFormat="1" applyFont="1" applyFill="1" applyBorder="1" applyAlignment="1">
      <alignment horizontal="center"/>
    </xf>
    <xf numFmtId="0" fontId="8" fillId="0" borderId="9" xfId="1" applyFont="1" applyBorder="1" applyAlignment="1">
      <alignment horizontal="center"/>
    </xf>
    <xf numFmtId="0" fontId="8" fillId="0" borderId="29" xfId="1" applyFont="1" applyBorder="1" applyAlignment="1">
      <alignment horizontal="center"/>
    </xf>
    <xf numFmtId="0" fontId="8" fillId="0" borderId="33" xfId="1" applyFont="1" applyBorder="1" applyAlignment="1">
      <alignment horizontal="center"/>
    </xf>
    <xf numFmtId="0" fontId="8" fillId="5" borderId="0" xfId="0" applyFont="1" applyFill="1"/>
    <xf numFmtId="0" fontId="8" fillId="5" borderId="0" xfId="0" applyFont="1" applyFill="1" applyAlignment="1">
      <alignment horizontal="center"/>
    </xf>
    <xf numFmtId="164" fontId="8" fillId="5" borderId="0" xfId="0" applyNumberFormat="1" applyFont="1" applyFill="1" applyAlignment="1">
      <alignment horizontal="center"/>
    </xf>
    <xf numFmtId="0" fontId="6" fillId="5" borderId="0" xfId="0" applyFont="1" applyFill="1"/>
    <xf numFmtId="0" fontId="6" fillId="0" borderId="29" xfId="2" applyFont="1" applyFill="1" applyBorder="1" applyAlignment="1">
      <alignment horizontal="center"/>
    </xf>
    <xf numFmtId="0" fontId="8" fillId="2" borderId="0" xfId="0" applyFont="1" applyFill="1"/>
    <xf numFmtId="0" fontId="8" fillId="0" borderId="30" xfId="0" applyFont="1" applyFill="1" applyBorder="1" applyAlignment="1">
      <alignment horizontal="center"/>
    </xf>
    <xf numFmtId="0" fontId="8" fillId="0" borderId="0" xfId="0" applyFont="1" applyFill="1"/>
    <xf numFmtId="164" fontId="8" fillId="0" borderId="0" xfId="0" applyNumberFormat="1" applyFont="1" applyFill="1"/>
    <xf numFmtId="164" fontId="8" fillId="0" borderId="3" xfId="0" applyNumberFormat="1" applyFont="1" applyFill="1" applyBorder="1" applyAlignment="1">
      <alignment horizontal="center"/>
    </xf>
    <xf numFmtId="0" fontId="0" fillId="0" borderId="0" xfId="0" applyFill="1" applyAlignment="1">
      <alignment horizontal="center"/>
    </xf>
    <xf numFmtId="0" fontId="8" fillId="0" borderId="3" xfId="0" applyFont="1" applyFill="1" applyBorder="1" applyAlignment="1">
      <alignment horizontal="center"/>
    </xf>
    <xf numFmtId="164" fontId="8" fillId="0" borderId="29" xfId="0" applyNumberFormat="1" applyFont="1" applyFill="1" applyBorder="1" applyAlignment="1">
      <alignment horizontal="center"/>
    </xf>
    <xf numFmtId="0" fontId="8" fillId="0" borderId="29" xfId="0" applyFont="1" applyFill="1" applyBorder="1" applyAlignment="1">
      <alignment horizontal="center"/>
    </xf>
    <xf numFmtId="164" fontId="6" fillId="0" borderId="0" xfId="0" applyNumberFormat="1" applyFont="1" applyFill="1" applyAlignment="1">
      <alignment horizontal="center"/>
    </xf>
    <xf numFmtId="0" fontId="8" fillId="0" borderId="0" xfId="0" applyFont="1" applyFill="1" applyAlignment="1">
      <alignment horizontal="center"/>
    </xf>
    <xf numFmtId="164" fontId="8" fillId="0" borderId="0" xfId="0" applyNumberFormat="1" applyFont="1" applyFill="1" applyAlignment="1">
      <alignment horizontal="center"/>
    </xf>
    <xf numFmtId="164" fontId="8" fillId="0" borderId="2" xfId="0" applyNumberFormat="1" applyFont="1" applyFill="1" applyBorder="1" applyAlignment="1">
      <alignment horizontal="left"/>
    </xf>
    <xf numFmtId="0" fontId="8" fillId="0" borderId="4" xfId="0" applyFont="1" applyFill="1" applyBorder="1" applyAlignment="1">
      <alignment horizontal="center"/>
    </xf>
    <xf numFmtId="164" fontId="6" fillId="0" borderId="2" xfId="0" applyNumberFormat="1" applyFont="1" applyFill="1" applyBorder="1" applyAlignment="1">
      <alignment horizontal="left"/>
    </xf>
    <xf numFmtId="164" fontId="6" fillId="0" borderId="3" xfId="0" applyNumberFormat="1" applyFont="1" applyFill="1" applyBorder="1" applyAlignment="1">
      <alignment horizontal="center"/>
    </xf>
    <xf numFmtId="164" fontId="6" fillId="0" borderId="4" xfId="0" applyNumberFormat="1" applyFont="1" applyFill="1" applyBorder="1" applyAlignment="1">
      <alignment horizontal="center"/>
    </xf>
    <xf numFmtId="164" fontId="6" fillId="0" borderId="29" xfId="0" applyNumberFormat="1" applyFont="1" applyFill="1" applyBorder="1" applyAlignment="1">
      <alignment horizontal="center"/>
    </xf>
    <xf numFmtId="164" fontId="6" fillId="0" borderId="30" xfId="0" applyNumberFormat="1" applyFont="1" applyFill="1" applyBorder="1" applyAlignment="1">
      <alignment horizontal="center"/>
    </xf>
    <xf numFmtId="0" fontId="8" fillId="0" borderId="0" xfId="0" applyFont="1" applyFill="1" applyAlignment="1">
      <alignment horizontal="left"/>
    </xf>
    <xf numFmtId="164" fontId="10" fillId="0" borderId="9" xfId="0" applyNumberFormat="1" applyFont="1" applyFill="1" applyBorder="1" applyAlignment="1">
      <alignment horizontal="center"/>
    </xf>
    <xf numFmtId="164" fontId="10" fillId="0" borderId="13" xfId="0" applyNumberFormat="1" applyFont="1" applyFill="1" applyBorder="1" applyAlignment="1">
      <alignment horizontal="center"/>
    </xf>
    <xf numFmtId="164" fontId="8" fillId="0" borderId="6" xfId="0" applyNumberFormat="1" applyFont="1" applyFill="1" applyBorder="1" applyAlignment="1">
      <alignment horizontal="center"/>
    </xf>
    <xf numFmtId="0" fontId="10" fillId="0" borderId="0" xfId="0" applyFont="1" applyFill="1" applyAlignment="1">
      <alignment horizontal="center"/>
    </xf>
    <xf numFmtId="0" fontId="6" fillId="0" borderId="0" xfId="0" applyFont="1" applyFill="1" applyAlignment="1">
      <alignment horizontal="center"/>
    </xf>
    <xf numFmtId="0" fontId="6" fillId="0" borderId="6" xfId="0" applyFont="1" applyFill="1" applyBorder="1" applyAlignment="1">
      <alignment horizontal="center" vertical="center" wrapText="1"/>
    </xf>
    <xf numFmtId="164" fontId="13" fillId="0" borderId="3" xfId="0" applyNumberFormat="1" applyFont="1" applyFill="1" applyBorder="1" applyAlignment="1">
      <alignment horizontal="center"/>
    </xf>
    <xf numFmtId="0" fontId="22" fillId="0" borderId="0" xfId="0" applyFont="1" applyFill="1"/>
    <xf numFmtId="0" fontId="8" fillId="0" borderId="0" xfId="0" applyFont="1" applyBorder="1"/>
    <xf numFmtId="0" fontId="8" fillId="0" borderId="0" xfId="0" applyFont="1" applyBorder="1" applyAlignment="1">
      <alignment horizontal="center"/>
    </xf>
    <xf numFmtId="0" fontId="6" fillId="0" borderId="0" xfId="0" applyFont="1" applyFill="1"/>
    <xf numFmtId="3" fontId="8" fillId="0" borderId="29" xfId="0" applyNumberFormat="1" applyFont="1" applyFill="1" applyBorder="1" applyAlignment="1">
      <alignment horizontal="center"/>
    </xf>
    <xf numFmtId="0" fontId="13" fillId="4" borderId="0" xfId="0" applyFont="1" applyFill="1" applyAlignment="1">
      <alignment horizontal="center" vertical="center" wrapText="1"/>
    </xf>
    <xf numFmtId="0" fontId="8" fillId="0" borderId="2" xfId="0" applyFont="1" applyFill="1" applyBorder="1"/>
    <xf numFmtId="164" fontId="8" fillId="0" borderId="30" xfId="0" applyNumberFormat="1" applyFont="1" applyFill="1" applyBorder="1" applyAlignment="1">
      <alignment horizontal="center"/>
    </xf>
    <xf numFmtId="164" fontId="8" fillId="0" borderId="4" xfId="0" applyNumberFormat="1" applyFont="1" applyFill="1" applyBorder="1" applyAlignment="1">
      <alignment horizontal="center"/>
    </xf>
    <xf numFmtId="0" fontId="8" fillId="0" borderId="3" xfId="0" applyFont="1" applyFill="1" applyBorder="1"/>
    <xf numFmtId="0" fontId="6" fillId="0" borderId="3" xfId="0" applyFont="1" applyBorder="1" applyAlignment="1">
      <alignment horizontal="center"/>
    </xf>
    <xf numFmtId="0" fontId="13" fillId="0" borderId="0" xfId="0" applyFont="1"/>
    <xf numFmtId="0" fontId="8" fillId="0" borderId="29" xfId="0" applyFont="1" applyFill="1" applyBorder="1"/>
    <xf numFmtId="0" fontId="6" fillId="0" borderId="0" xfId="0" applyFont="1" applyBorder="1" applyAlignment="1">
      <alignment horizontal="center" vertical="center" wrapText="1"/>
    </xf>
    <xf numFmtId="0" fontId="6" fillId="0" borderId="1" xfId="0" applyFont="1" applyFill="1" applyBorder="1" applyAlignment="1">
      <alignment horizontal="fill"/>
    </xf>
    <xf numFmtId="0" fontId="8" fillId="0" borderId="6" xfId="0" applyFont="1" applyFill="1" applyBorder="1"/>
    <xf numFmtId="0" fontId="0" fillId="0" borderId="0" xfId="0" applyFill="1"/>
    <xf numFmtId="0" fontId="8" fillId="0" borderId="7" xfId="0" applyFont="1" applyFill="1" applyBorder="1"/>
    <xf numFmtId="164" fontId="10" fillId="0" borderId="41" xfId="0" applyNumberFormat="1" applyFont="1" applyFill="1" applyBorder="1" applyAlignment="1">
      <alignment horizontal="center"/>
    </xf>
    <xf numFmtId="164" fontId="10" fillId="0" borderId="40" xfId="0" applyNumberFormat="1" applyFont="1" applyFill="1" applyBorder="1" applyAlignment="1">
      <alignment horizontal="center"/>
    </xf>
    <xf numFmtId="164" fontId="13" fillId="8" borderId="3" xfId="0" applyNumberFormat="1" applyFont="1" applyFill="1" applyBorder="1" applyAlignment="1">
      <alignment horizontal="center"/>
    </xf>
    <xf numFmtId="164" fontId="13" fillId="8" borderId="4" xfId="0" applyNumberFormat="1" applyFont="1" applyFill="1" applyBorder="1" applyAlignment="1">
      <alignment horizontal="center"/>
    </xf>
    <xf numFmtId="0" fontId="8" fillId="0" borderId="5" xfId="0" applyFont="1" applyFill="1" applyBorder="1"/>
    <xf numFmtId="0" fontId="8" fillId="0" borderId="0" xfId="0" applyFont="1" applyFill="1" applyBorder="1" applyAlignment="1">
      <alignment horizontal="center"/>
    </xf>
    <xf numFmtId="164" fontId="6" fillId="0" borderId="0" xfId="0" applyNumberFormat="1" applyFont="1" applyFill="1" applyBorder="1" applyAlignment="1">
      <alignment horizontal="center"/>
    </xf>
    <xf numFmtId="0" fontId="8" fillId="11" borderId="0" xfId="0" applyFont="1" applyFill="1"/>
    <xf numFmtId="0" fontId="6" fillId="0" borderId="0" xfId="0" applyFont="1" applyAlignment="1">
      <alignment horizontal="center"/>
    </xf>
    <xf numFmtId="164" fontId="6" fillId="0" borderId="2" xfId="0" applyNumberFormat="1" applyFont="1" applyFill="1" applyBorder="1" applyAlignment="1">
      <alignment horizontal="center"/>
    </xf>
    <xf numFmtId="164" fontId="8" fillId="0" borderId="2" xfId="0" applyNumberFormat="1" applyFont="1" applyFill="1" applyBorder="1"/>
    <xf numFmtId="164" fontId="30" fillId="0" borderId="30" xfId="0" applyNumberFormat="1" applyFont="1" applyFill="1" applyBorder="1" applyAlignment="1">
      <alignment horizontal="center"/>
    </xf>
    <xf numFmtId="164" fontId="8" fillId="11" borderId="0" xfId="0" applyNumberFormat="1" applyFont="1" applyFill="1"/>
    <xf numFmtId="14" fontId="6" fillId="0" borderId="0" xfId="0" applyNumberFormat="1" applyFont="1" applyBorder="1" applyAlignment="1">
      <alignment horizontal="center" vertical="center" wrapText="1"/>
    </xf>
    <xf numFmtId="164" fontId="10" fillId="0" borderId="0" xfId="0" applyNumberFormat="1" applyFont="1" applyFill="1" applyBorder="1" applyAlignment="1">
      <alignment horizontal="center"/>
    </xf>
    <xf numFmtId="0" fontId="6" fillId="11" borderId="0" xfId="0" applyFont="1" applyFill="1" applyBorder="1" applyAlignment="1">
      <alignment horizontal="center" vertical="center" wrapText="1"/>
    </xf>
    <xf numFmtId="164" fontId="6" fillId="0" borderId="29" xfId="2" applyNumberFormat="1" applyFont="1" applyFill="1" applyBorder="1" applyAlignment="1">
      <alignment horizontal="center"/>
    </xf>
    <xf numFmtId="164" fontId="10" fillId="0" borderId="0" xfId="0" applyNumberFormat="1" applyFont="1" applyBorder="1" applyAlignment="1">
      <alignment horizontal="center"/>
    </xf>
    <xf numFmtId="164" fontId="19" fillId="0" borderId="0" xfId="0" applyNumberFormat="1" applyFont="1" applyFill="1" applyAlignment="1">
      <alignment horizontal="center"/>
    </xf>
    <xf numFmtId="0" fontId="8" fillId="11" borderId="0" xfId="0" applyFont="1" applyFill="1" applyAlignment="1">
      <alignment horizontal="center"/>
    </xf>
    <xf numFmtId="0" fontId="22" fillId="11" borderId="0" xfId="0" applyFont="1" applyFill="1"/>
    <xf numFmtId="0" fontId="6" fillId="11" borderId="0" xfId="0" applyFont="1" applyFill="1"/>
    <xf numFmtId="0" fontId="6" fillId="0" borderId="0" xfId="0" applyFont="1" applyFill="1" applyAlignment="1">
      <alignment horizontal="center" wrapText="1"/>
    </xf>
    <xf numFmtId="0" fontId="6" fillId="0" borderId="0" xfId="0" applyFont="1" applyFill="1" applyBorder="1" applyAlignment="1">
      <alignment horizontal="center"/>
    </xf>
    <xf numFmtId="0" fontId="8" fillId="12" borderId="0" xfId="0" applyFont="1" applyFill="1"/>
    <xf numFmtId="0" fontId="8" fillId="0" borderId="0" xfId="0" applyFont="1" applyFill="1" applyBorder="1"/>
    <xf numFmtId="0" fontId="6" fillId="0" borderId="0" xfId="0" applyFont="1" applyAlignment="1">
      <alignment horizontal="center"/>
    </xf>
    <xf numFmtId="0" fontId="33" fillId="0" borderId="44" xfId="0" applyNumberFormat="1" applyFont="1" applyBorder="1"/>
    <xf numFmtId="0" fontId="0" fillId="0" borderId="0" xfId="0" applyNumberFormat="1"/>
    <xf numFmtId="0" fontId="33" fillId="0" borderId="0" xfId="0" applyNumberFormat="1" applyFont="1" applyBorder="1"/>
    <xf numFmtId="164" fontId="33" fillId="0" borderId="0" xfId="0" applyNumberFormat="1" applyFont="1" applyBorder="1"/>
    <xf numFmtId="164" fontId="33" fillId="2" borderId="0" xfId="0" applyNumberFormat="1" applyFont="1" applyFill="1" applyBorder="1"/>
    <xf numFmtId="0" fontId="7" fillId="0" borderId="0" xfId="0" applyNumberFormat="1" applyFont="1"/>
    <xf numFmtId="0" fontId="0" fillId="0" borderId="0" xfId="0" applyNumberFormat="1" applyFill="1"/>
    <xf numFmtId="164" fontId="33" fillId="0" borderId="0" xfId="0" applyNumberFormat="1" applyFont="1" applyFill="1" applyBorder="1"/>
    <xf numFmtId="0" fontId="6" fillId="0" borderId="0" xfId="0" applyFont="1" applyAlignment="1">
      <alignment horizontal="center"/>
    </xf>
    <xf numFmtId="164" fontId="8" fillId="2" borderId="3" xfId="0" applyNumberFormat="1" applyFont="1" applyFill="1" applyBorder="1" applyAlignment="1">
      <alignment horizontal="center"/>
    </xf>
    <xf numFmtId="0" fontId="8" fillId="2" borderId="3" xfId="0" applyFont="1" applyFill="1" applyBorder="1" applyAlignment="1">
      <alignment horizontal="center"/>
    </xf>
    <xf numFmtId="14" fontId="6" fillId="0" borderId="9" xfId="0" applyNumberFormat="1" applyFont="1" applyBorder="1" applyAlignment="1">
      <alignment horizontal="center" vertical="center" wrapText="1"/>
    </xf>
    <xf numFmtId="0" fontId="6" fillId="0" borderId="0" xfId="0" applyFont="1" applyAlignment="1">
      <alignment horizontal="center"/>
    </xf>
    <xf numFmtId="0" fontId="35" fillId="0" borderId="44" xfId="0" applyNumberFormat="1" applyFont="1" applyBorder="1"/>
    <xf numFmtId="164" fontId="35" fillId="0" borderId="0" xfId="0" applyNumberFormat="1" applyFont="1" applyBorder="1"/>
    <xf numFmtId="0" fontId="6" fillId="0" borderId="0" xfId="0" applyFont="1" applyAlignment="1">
      <alignment horizontal="center"/>
    </xf>
    <xf numFmtId="0" fontId="33" fillId="0" borderId="44" xfId="0" applyNumberFormat="1" applyFont="1" applyBorder="1" applyAlignment="1">
      <alignment horizontal="center"/>
    </xf>
    <xf numFmtId="0" fontId="0" fillId="0" borderId="0" xfId="0" applyNumberFormat="1" applyAlignment="1">
      <alignment horizontal="center"/>
    </xf>
    <xf numFmtId="0" fontId="0" fillId="2" borderId="0" xfId="0" applyNumberFormat="1" applyFill="1" applyAlignment="1">
      <alignment horizontal="center"/>
    </xf>
    <xf numFmtId="0" fontId="0" fillId="0" borderId="0" xfId="0" applyNumberFormat="1" applyFill="1" applyAlignment="1">
      <alignment horizontal="center"/>
    </xf>
    <xf numFmtId="0" fontId="35" fillId="0" borderId="0" xfId="0" applyNumberFormat="1" applyFont="1" applyBorder="1"/>
    <xf numFmtId="0" fontId="13" fillId="4" borderId="0" xfId="0" applyFont="1" applyFill="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6" xfId="0" applyFont="1" applyBorder="1" applyAlignment="1">
      <alignment horizontal="center" vertical="center" wrapText="1"/>
    </xf>
    <xf numFmtId="14" fontId="6" fillId="0" borderId="40" xfId="0"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14" fontId="6" fillId="0" borderId="29" xfId="0" applyNumberFormat="1" applyFont="1" applyBorder="1" applyAlignment="1">
      <alignment horizontal="center" vertical="center" wrapText="1"/>
    </xf>
    <xf numFmtId="0" fontId="6" fillId="5" borderId="9"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6" xfId="0" applyFont="1" applyFill="1" applyBorder="1" applyAlignment="1">
      <alignment horizontal="center" vertical="center" wrapText="1"/>
    </xf>
    <xf numFmtId="14" fontId="6" fillId="0" borderId="30"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33"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6" xfId="0" applyFont="1" applyBorder="1" applyAlignment="1">
      <alignment horizontal="center" vertical="center" wrapText="1"/>
    </xf>
    <xf numFmtId="14" fontId="6" fillId="13" borderId="9" xfId="0" applyNumberFormat="1" applyFont="1" applyFill="1" applyBorder="1" applyAlignment="1">
      <alignment horizontal="center" vertical="center" wrapText="1"/>
    </xf>
    <xf numFmtId="14" fontId="6" fillId="13" borderId="6" xfId="0" applyNumberFormat="1" applyFont="1" applyFill="1" applyBorder="1" applyAlignment="1">
      <alignment horizontal="center" vertical="center" wrapText="1"/>
    </xf>
    <xf numFmtId="14" fontId="6" fillId="0" borderId="40" xfId="16" applyNumberFormat="1" applyFont="1" applyBorder="1" applyAlignment="1">
      <alignment horizontal="center" vertical="center" wrapText="1"/>
    </xf>
    <xf numFmtId="14" fontId="6" fillId="0" borderId="43" xfId="16" applyNumberFormat="1" applyFont="1" applyBorder="1" applyAlignment="1">
      <alignment horizontal="center" vertical="center" wrapText="1"/>
    </xf>
    <xf numFmtId="14" fontId="6" fillId="0" borderId="41" xfId="16" applyNumberFormat="1" applyFont="1" applyBorder="1" applyAlignment="1">
      <alignment horizontal="center" vertical="center" wrapText="1"/>
    </xf>
    <xf numFmtId="14" fontId="6" fillId="0" borderId="7" xfId="16" applyNumberFormat="1" applyFont="1" applyBorder="1" applyAlignment="1">
      <alignment horizontal="center" vertical="center" wrapText="1"/>
    </xf>
    <xf numFmtId="49" fontId="29" fillId="9" borderId="34" xfId="0" applyNumberFormat="1" applyFont="1" applyFill="1" applyBorder="1" applyAlignment="1">
      <alignment horizontal="center"/>
    </xf>
    <xf numFmtId="49" fontId="29" fillId="9" borderId="35" xfId="0" applyNumberFormat="1" applyFont="1" applyFill="1" applyBorder="1" applyAlignment="1">
      <alignment horizontal="center"/>
    </xf>
    <xf numFmtId="49" fontId="29" fillId="9" borderId="36" xfId="0" applyNumberFormat="1" applyFont="1" applyFill="1" applyBorder="1" applyAlignment="1">
      <alignment horizontal="center"/>
    </xf>
    <xf numFmtId="14" fontId="6" fillId="0" borderId="3" xfId="0" applyNumberFormat="1" applyFont="1" applyBorder="1" applyAlignment="1">
      <alignment horizontal="center" vertical="center" wrapText="1"/>
    </xf>
    <xf numFmtId="0" fontId="8" fillId="0" borderId="6" xfId="0" applyFont="1" applyBorder="1" applyAlignment="1">
      <alignment horizont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0" borderId="0" xfId="0" applyFont="1" applyAlignment="1">
      <alignment horizontal="center"/>
    </xf>
    <xf numFmtId="0" fontId="20" fillId="3" borderId="0" xfId="0" applyFont="1" applyFill="1" applyAlignment="1" applyProtection="1">
      <alignment horizontal="center"/>
      <protection locked="0"/>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2" borderId="19" xfId="0" applyFont="1" applyFill="1" applyBorder="1" applyAlignment="1">
      <alignment horizontal="center" vertical="center" wrapText="1"/>
    </xf>
    <xf numFmtId="0" fontId="6" fillId="0" borderId="10"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0" xfId="1" applyFont="1" applyAlignment="1">
      <alignment horizont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14" fontId="6" fillId="0" borderId="9" xfId="1" applyNumberFormat="1" applyFont="1" applyBorder="1" applyAlignment="1">
      <alignment horizontal="center" vertical="center" wrapText="1"/>
    </xf>
    <xf numFmtId="14" fontId="6" fillId="0" borderId="6" xfId="1" applyNumberFormat="1" applyFont="1" applyBorder="1" applyAlignment="1">
      <alignment horizontal="center" vertical="center" wrapText="1"/>
    </xf>
    <xf numFmtId="0" fontId="6" fillId="0" borderId="26" xfId="0" applyFont="1" applyBorder="1" applyAlignment="1">
      <alignment horizontal="center" vertical="center" wrapText="1"/>
    </xf>
    <xf numFmtId="14" fontId="6" fillId="0" borderId="12" xfId="0" applyNumberFormat="1" applyFont="1" applyBorder="1" applyAlignment="1">
      <alignment horizontal="center" vertical="center" wrapText="1"/>
    </xf>
    <xf numFmtId="0" fontId="6" fillId="0" borderId="25" xfId="0" applyFont="1" applyBorder="1" applyAlignment="1">
      <alignment horizontal="center" vertical="center" wrapText="1"/>
    </xf>
    <xf numFmtId="14" fontId="6" fillId="0" borderId="19" xfId="0" applyNumberFormat="1" applyFont="1" applyBorder="1" applyAlignment="1">
      <alignment horizontal="center" vertical="center" wrapText="1"/>
    </xf>
    <xf numFmtId="0" fontId="6" fillId="2" borderId="27" xfId="0" applyFont="1" applyFill="1" applyBorder="1" applyAlignment="1">
      <alignment horizontal="center"/>
    </xf>
    <xf numFmtId="0" fontId="6" fillId="2" borderId="11" xfId="0" applyFont="1" applyFill="1" applyBorder="1" applyAlignment="1">
      <alignment horizontal="center"/>
    </xf>
    <xf numFmtId="165" fontId="6" fillId="0" borderId="1" xfId="0" applyNumberFormat="1" applyFont="1" applyBorder="1" applyAlignment="1">
      <alignment horizontal="center" vertical="center" wrapText="1"/>
    </xf>
    <xf numFmtId="165" fontId="6" fillId="0" borderId="5"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0" fontId="6" fillId="3" borderId="10" xfId="0" applyFont="1" applyFill="1" applyBorder="1" applyAlignment="1">
      <alignment horizontal="center"/>
    </xf>
    <xf numFmtId="0" fontId="6" fillId="3" borderId="14" xfId="0" applyFont="1" applyFill="1" applyBorder="1" applyAlignment="1">
      <alignment horizontal="center"/>
    </xf>
    <xf numFmtId="0" fontId="6" fillId="3" borderId="25" xfId="0" applyFont="1" applyFill="1" applyBorder="1" applyAlignment="1">
      <alignment horizontal="center"/>
    </xf>
    <xf numFmtId="0" fontId="13"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xf>
    <xf numFmtId="0" fontId="6" fillId="0" borderId="0" xfId="0" applyFont="1" applyFill="1" applyAlignment="1">
      <alignment wrapText="1"/>
    </xf>
    <xf numFmtId="0" fontId="8" fillId="0" borderId="0" xfId="0" applyFont="1" applyFill="1"/>
    <xf numFmtId="0" fontId="27" fillId="0" borderId="0" xfId="0" applyFont="1" applyFill="1" applyAlignment="1">
      <alignment horizontal="center" vertical="center"/>
    </xf>
    <xf numFmtId="0" fontId="27" fillId="0" borderId="0" xfId="0" applyFont="1" applyFill="1"/>
    <xf numFmtId="3" fontId="6" fillId="0" borderId="29" xfId="0" applyNumberFormat="1" applyFont="1" applyFill="1" applyBorder="1" applyAlignment="1">
      <alignment horizontal="center"/>
    </xf>
    <xf numFmtId="3" fontId="6" fillId="0" borderId="30" xfId="0" applyNumberFormat="1" applyFont="1" applyFill="1" applyBorder="1" applyAlignment="1">
      <alignment horizontal="center"/>
    </xf>
    <xf numFmtId="3" fontId="8" fillId="0" borderId="0" xfId="0" applyNumberFormat="1" applyFont="1" applyFill="1"/>
    <xf numFmtId="3" fontId="8" fillId="0" borderId="30" xfId="0"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29" xfId="0" applyNumberFormat="1" applyFont="1" applyFill="1" applyBorder="1"/>
    <xf numFmtId="3" fontId="6" fillId="0" borderId="2" xfId="0" applyNumberFormat="1" applyFont="1" applyBorder="1" applyAlignment="1">
      <alignment horizontal="center"/>
    </xf>
    <xf numFmtId="3" fontId="8" fillId="0" borderId="2" xfId="0" applyNumberFormat="1" applyFont="1" applyBorder="1" applyAlignment="1">
      <alignment horizontal="center"/>
    </xf>
    <xf numFmtId="3" fontId="8" fillId="0" borderId="3" xfId="0" applyNumberFormat="1" applyFont="1" applyBorder="1" applyAlignment="1">
      <alignment horizontal="center"/>
    </xf>
    <xf numFmtId="0" fontId="6" fillId="0" borderId="0" xfId="0" applyFont="1" applyAlignment="1"/>
    <xf numFmtId="3" fontId="13" fillId="0" borderId="3" xfId="0" applyNumberFormat="1" applyFont="1" applyBorder="1" applyAlignment="1">
      <alignment horizontal="center"/>
    </xf>
    <xf numFmtId="3" fontId="13" fillId="0" borderId="4" xfId="0" applyNumberFormat="1" applyFont="1" applyBorder="1" applyAlignment="1">
      <alignment horizontal="center"/>
    </xf>
    <xf numFmtId="3" fontId="8" fillId="0" borderId="30" xfId="0" applyNumberFormat="1" applyFont="1" applyBorder="1" applyAlignment="1">
      <alignment horizontal="center"/>
    </xf>
    <xf numFmtId="3" fontId="8" fillId="0" borderId="4" xfId="0" applyNumberFormat="1" applyFont="1" applyBorder="1" applyAlignment="1">
      <alignment horizontal="center"/>
    </xf>
    <xf numFmtId="3" fontId="6" fillId="0" borderId="3" xfId="0" applyNumberFormat="1" applyFont="1" applyBorder="1" applyAlignment="1">
      <alignment horizontal="center"/>
    </xf>
    <xf numFmtId="3" fontId="6" fillId="0" borderId="4" xfId="0" applyNumberFormat="1" applyFont="1" applyBorder="1" applyAlignment="1">
      <alignment horizontal="center"/>
    </xf>
    <xf numFmtId="3" fontId="8" fillId="0" borderId="4" xfId="0" applyNumberFormat="1" applyFont="1" applyFill="1" applyBorder="1" applyAlignment="1">
      <alignment horizontal="center"/>
    </xf>
  </cellXfs>
  <cellStyles count="24">
    <cellStyle name="Bad 2" xfId="5" xr:uid="{00000000-0005-0000-0000-000000000000}"/>
    <cellStyle name="Bueno" xfId="2" builtinId="26" customBuiltin="1"/>
    <cellStyle name="Bueno 2" xfId="18" xr:uid="{00000000-0005-0000-0000-000002000000}"/>
    <cellStyle name="Incorrecto" xfId="3" builtinId="27"/>
    <cellStyle name="Normal" xfId="0" builtinId="0"/>
    <cellStyle name="Normal 2" xfId="4" xr:uid="{00000000-0005-0000-0000-000005000000}"/>
    <cellStyle name="Normal 2 2" xfId="19" xr:uid="{00000000-0005-0000-0000-000006000000}"/>
    <cellStyle name="Normal 2 3" xfId="15" xr:uid="{00000000-0005-0000-0000-000007000000}"/>
    <cellStyle name="Normal 3" xfId="1" xr:uid="{00000000-0005-0000-0000-000008000000}"/>
    <cellStyle name="Normal 3 2" xfId="6" xr:uid="{00000000-0005-0000-0000-000009000000}"/>
    <cellStyle name="Normal 3 2 2" xfId="10" xr:uid="{00000000-0005-0000-0000-00000A000000}"/>
    <cellStyle name="Normal 3 2 2 2" xfId="22" xr:uid="{00000000-0005-0000-0000-00000B000000}"/>
    <cellStyle name="Normal 3 2 3" xfId="20" xr:uid="{00000000-0005-0000-0000-00000C000000}"/>
    <cellStyle name="Normal 3 3" xfId="17" xr:uid="{00000000-0005-0000-0000-00000D000000}"/>
    <cellStyle name="Normal 3 4" xfId="14" xr:uid="{00000000-0005-0000-0000-00000E000000}"/>
    <cellStyle name="Normal 4" xfId="7" xr:uid="{00000000-0005-0000-0000-00000F000000}"/>
    <cellStyle name="Normal 4 2" xfId="12" xr:uid="{00000000-0005-0000-0000-000010000000}"/>
    <cellStyle name="Normal 4 2 2" xfId="23" xr:uid="{00000000-0005-0000-0000-000011000000}"/>
    <cellStyle name="Normal 5" xfId="9" xr:uid="{00000000-0005-0000-0000-000012000000}"/>
    <cellStyle name="Normal 5 2" xfId="21" xr:uid="{00000000-0005-0000-0000-000013000000}"/>
    <cellStyle name="Normal 6" xfId="8" xr:uid="{00000000-0005-0000-0000-000014000000}"/>
    <cellStyle name="Normal 7" xfId="16" xr:uid="{00000000-0005-0000-0000-000015000000}"/>
    <cellStyle name="Normal 8" xfId="13" xr:uid="{00000000-0005-0000-0000-000016000000}"/>
    <cellStyle name="Texto explicativo 2" xfId="11" xr:uid="{00000000-0005-0000-0000-000017000000}"/>
  </cellStyles>
  <dxfs count="1">
    <dxf>
      <fill>
        <patternFill>
          <bgColor indexed="41"/>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zoomScale="80" zoomScaleNormal="80" workbookViewId="0">
      <selection activeCell="B14" sqref="B14:I14"/>
    </sheetView>
  </sheetViews>
  <sheetFormatPr baseColWidth="10" defaultColWidth="0" defaultRowHeight="12.5" zeroHeight="1" x14ac:dyDescent="0.25"/>
  <cols>
    <col min="1" max="1" width="13.6328125" style="216" bestFit="1" customWidth="1"/>
    <col min="2" max="2" width="99.36328125" style="216" customWidth="1"/>
    <col min="3" max="16384" width="0" style="216" hidden="1"/>
  </cols>
  <sheetData>
    <row r="1" spans="1:10" s="125" customFormat="1" ht="15" x14ac:dyDescent="0.25">
      <c r="A1" s="266" t="s">
        <v>425</v>
      </c>
      <c r="B1" s="266"/>
    </row>
    <row r="2" spans="1:10" s="125" customFormat="1" ht="15" x14ac:dyDescent="0.25">
      <c r="A2" s="266" t="s">
        <v>424</v>
      </c>
      <c r="B2" s="266"/>
    </row>
    <row r="3" spans="1:10" s="125" customFormat="1" ht="15" x14ac:dyDescent="0.25">
      <c r="A3" s="141"/>
      <c r="B3" s="205" t="s">
        <v>565</v>
      </c>
    </row>
    <row r="4" spans="1:10" ht="15" x14ac:dyDescent="0.25">
      <c r="A4" s="350"/>
      <c r="B4" s="350"/>
    </row>
    <row r="5" spans="1:10" ht="15" x14ac:dyDescent="0.25">
      <c r="A5" s="350" t="s">
        <v>39</v>
      </c>
      <c r="B5" s="350" t="s">
        <v>40</v>
      </c>
    </row>
    <row r="6" spans="1:10" ht="15" x14ac:dyDescent="0.25">
      <c r="A6" s="350"/>
      <c r="B6" s="350"/>
    </row>
    <row r="7" spans="1:10" ht="15.5" x14ac:dyDescent="0.35">
      <c r="A7" s="351">
        <v>1</v>
      </c>
      <c r="B7" s="352" t="s">
        <v>396</v>
      </c>
      <c r="C7" s="352"/>
      <c r="D7" s="352"/>
      <c r="E7" s="352"/>
      <c r="F7" s="352"/>
      <c r="G7" s="352"/>
      <c r="H7" s="352"/>
      <c r="I7" s="352"/>
      <c r="J7" s="352"/>
    </row>
    <row r="8" spans="1:10" ht="15.5" x14ac:dyDescent="0.35">
      <c r="A8" s="351"/>
      <c r="B8" s="352" t="s">
        <v>389</v>
      </c>
      <c r="C8" s="352"/>
      <c r="D8" s="352"/>
      <c r="E8" s="352"/>
      <c r="F8" s="352"/>
      <c r="G8" s="352"/>
      <c r="H8" s="352"/>
      <c r="I8" s="352"/>
      <c r="J8" s="352"/>
    </row>
    <row r="9" spans="1:10" ht="15.5" x14ac:dyDescent="0.35">
      <c r="A9" s="351"/>
      <c r="B9" s="352" t="s">
        <v>566</v>
      </c>
      <c r="C9" s="352"/>
      <c r="D9" s="352"/>
      <c r="E9" s="352"/>
      <c r="F9" s="352"/>
      <c r="G9" s="352"/>
      <c r="H9" s="352"/>
      <c r="I9" s="352"/>
      <c r="J9" s="352"/>
    </row>
    <row r="10" spans="1:10" ht="15.5" x14ac:dyDescent="0.35">
      <c r="A10" s="175"/>
      <c r="B10" s="175"/>
    </row>
    <row r="11" spans="1:10" ht="15.5" x14ac:dyDescent="0.35">
      <c r="A11" s="351">
        <v>2</v>
      </c>
      <c r="B11" s="352" t="s">
        <v>397</v>
      </c>
      <c r="C11" s="352"/>
      <c r="D11" s="352"/>
      <c r="E11" s="352"/>
      <c r="F11" s="352"/>
      <c r="G11" s="352"/>
      <c r="H11" s="352"/>
      <c r="I11" s="352"/>
    </row>
    <row r="12" spans="1:10" ht="15.5" x14ac:dyDescent="0.35">
      <c r="A12" s="351"/>
      <c r="B12" s="352" t="s">
        <v>389</v>
      </c>
      <c r="C12" s="352"/>
      <c r="D12" s="352"/>
      <c r="E12" s="352"/>
      <c r="F12" s="352"/>
      <c r="G12" s="352"/>
      <c r="H12" s="352"/>
      <c r="I12" s="352"/>
    </row>
    <row r="13" spans="1:10" ht="15.5" x14ac:dyDescent="0.35">
      <c r="A13" s="351"/>
      <c r="B13" s="352" t="s">
        <v>398</v>
      </c>
      <c r="C13" s="352"/>
      <c r="D13" s="352"/>
      <c r="E13" s="352"/>
      <c r="F13" s="352"/>
      <c r="G13" s="352"/>
      <c r="H13" s="352"/>
      <c r="I13" s="352"/>
    </row>
    <row r="14" spans="1:10" ht="15.5" x14ac:dyDescent="0.35">
      <c r="A14" s="351"/>
      <c r="B14" s="352" t="s">
        <v>567</v>
      </c>
      <c r="C14" s="352"/>
      <c r="D14" s="352"/>
      <c r="E14" s="352"/>
      <c r="F14" s="352"/>
      <c r="G14" s="352"/>
      <c r="H14" s="352"/>
      <c r="I14" s="352"/>
    </row>
    <row r="15" spans="1:10" ht="15.5" hidden="1" x14ac:dyDescent="0.35">
      <c r="A15" s="175"/>
      <c r="B15" s="353"/>
    </row>
    <row r="16" spans="1:10" ht="15.5" hidden="1" x14ac:dyDescent="0.35">
      <c r="A16" s="351">
        <v>3</v>
      </c>
      <c r="B16" s="352" t="s">
        <v>396</v>
      </c>
      <c r="C16" s="352"/>
      <c r="D16" s="352"/>
      <c r="E16" s="352"/>
      <c r="F16" s="352"/>
      <c r="G16" s="352"/>
      <c r="H16" s="352"/>
      <c r="I16" s="352"/>
      <c r="J16" s="352"/>
    </row>
    <row r="17" spans="1:15" ht="15.5" hidden="1" x14ac:dyDescent="0.35">
      <c r="A17" s="351"/>
      <c r="B17" s="352" t="s">
        <v>390</v>
      </c>
      <c r="C17" s="352"/>
      <c r="D17" s="352"/>
      <c r="E17" s="352"/>
      <c r="F17" s="352"/>
      <c r="G17" s="352"/>
      <c r="H17" s="352"/>
      <c r="I17" s="352"/>
      <c r="J17" s="352"/>
    </row>
    <row r="18" spans="1:15" ht="15.5" hidden="1" x14ac:dyDescent="0.35">
      <c r="A18" s="351"/>
      <c r="B18" s="352" t="s">
        <v>566</v>
      </c>
      <c r="C18" s="352"/>
      <c r="D18" s="352"/>
      <c r="E18" s="352"/>
      <c r="F18" s="352"/>
      <c r="G18" s="352"/>
      <c r="H18" s="352"/>
      <c r="I18" s="352"/>
      <c r="J18" s="352"/>
    </row>
    <row r="19" spans="1:15" ht="15.5" hidden="1" x14ac:dyDescent="0.35">
      <c r="A19" s="175"/>
      <c r="B19" s="175"/>
    </row>
    <row r="20" spans="1:15" ht="15.5" hidden="1" x14ac:dyDescent="0.35">
      <c r="A20" s="351">
        <v>4</v>
      </c>
      <c r="B20" s="354" t="s">
        <v>402</v>
      </c>
      <c r="C20" s="354"/>
      <c r="D20" s="354"/>
      <c r="E20" s="354"/>
      <c r="F20" s="354"/>
      <c r="G20" s="354"/>
      <c r="H20" s="354"/>
      <c r="I20" s="354"/>
      <c r="J20" s="354"/>
    </row>
    <row r="21" spans="1:15" ht="15.5" hidden="1" x14ac:dyDescent="0.35">
      <c r="A21" s="351"/>
      <c r="B21" s="354" t="s">
        <v>41</v>
      </c>
      <c r="C21" s="354"/>
      <c r="D21" s="354"/>
      <c r="E21" s="354"/>
      <c r="F21" s="354"/>
      <c r="G21" s="354"/>
      <c r="H21" s="354"/>
      <c r="I21" s="354"/>
      <c r="J21" s="354"/>
    </row>
    <row r="22" spans="1:15" ht="15.5" hidden="1" x14ac:dyDescent="0.35">
      <c r="A22" s="351"/>
      <c r="B22" s="354" t="s">
        <v>390</v>
      </c>
      <c r="C22" s="354"/>
      <c r="D22" s="354"/>
      <c r="E22" s="354"/>
      <c r="F22" s="354"/>
      <c r="G22" s="354"/>
      <c r="H22" s="354"/>
      <c r="I22" s="354"/>
      <c r="J22" s="354"/>
    </row>
    <row r="23" spans="1:15" ht="15.5" hidden="1" x14ac:dyDescent="0.35">
      <c r="A23" s="351"/>
      <c r="B23" s="352" t="s">
        <v>566</v>
      </c>
      <c r="C23" s="352"/>
      <c r="D23" s="352"/>
      <c r="E23" s="352"/>
      <c r="F23" s="352"/>
      <c r="G23" s="352"/>
      <c r="H23" s="352"/>
      <c r="I23" s="352"/>
      <c r="J23" s="352"/>
    </row>
    <row r="24" spans="1:15" ht="15.5" hidden="1" x14ac:dyDescent="0.35">
      <c r="A24" s="175"/>
      <c r="B24" s="175"/>
    </row>
    <row r="25" spans="1:15" ht="15.5" x14ac:dyDescent="0.35">
      <c r="A25" s="351">
        <v>5</v>
      </c>
      <c r="B25" s="354" t="s">
        <v>399</v>
      </c>
      <c r="C25" s="354"/>
      <c r="D25" s="354"/>
      <c r="E25" s="354"/>
      <c r="F25" s="354"/>
      <c r="G25" s="354"/>
      <c r="H25" s="354"/>
      <c r="I25" s="354"/>
      <c r="J25" s="354"/>
      <c r="K25" s="175"/>
      <c r="L25" s="175"/>
      <c r="M25" s="175"/>
      <c r="N25" s="175"/>
      <c r="O25" s="175"/>
    </row>
    <row r="26" spans="1:15" ht="15.5" x14ac:dyDescent="0.35">
      <c r="A26" s="351"/>
      <c r="B26" s="354" t="s">
        <v>400</v>
      </c>
      <c r="C26" s="354"/>
      <c r="D26" s="354"/>
      <c r="E26" s="354"/>
      <c r="F26" s="354"/>
      <c r="G26" s="354"/>
      <c r="H26" s="354"/>
      <c r="I26" s="354"/>
      <c r="J26" s="354"/>
      <c r="K26" s="175"/>
      <c r="L26" s="175"/>
      <c r="M26" s="175"/>
      <c r="N26" s="175"/>
      <c r="O26" s="175"/>
    </row>
    <row r="27" spans="1:15" ht="15.5" x14ac:dyDescent="0.35">
      <c r="A27" s="351"/>
      <c r="B27" s="354" t="s">
        <v>401</v>
      </c>
      <c r="C27" s="354"/>
      <c r="D27" s="354"/>
      <c r="E27" s="354"/>
      <c r="F27" s="354"/>
      <c r="G27" s="354"/>
      <c r="H27" s="354"/>
      <c r="I27" s="354"/>
      <c r="J27" s="354"/>
      <c r="K27" s="175"/>
      <c r="L27" s="175"/>
      <c r="M27" s="175"/>
      <c r="N27" s="175"/>
      <c r="O27" s="175"/>
    </row>
    <row r="28" spans="1:15" ht="15.5" x14ac:dyDescent="0.35">
      <c r="A28" s="351"/>
      <c r="B28" s="352" t="s">
        <v>566</v>
      </c>
      <c r="C28" s="352"/>
      <c r="D28" s="352"/>
      <c r="E28" s="352"/>
      <c r="F28" s="352"/>
      <c r="G28" s="352"/>
      <c r="H28" s="352"/>
      <c r="I28" s="352"/>
      <c r="J28" s="352"/>
      <c r="K28" s="175"/>
      <c r="L28" s="175"/>
      <c r="M28" s="175"/>
      <c r="N28" s="175"/>
      <c r="O28" s="175"/>
    </row>
    <row r="30" spans="1:15" ht="15.5" hidden="1" x14ac:dyDescent="0.35">
      <c r="A30" s="355">
        <v>6</v>
      </c>
      <c r="B30" s="354" t="s">
        <v>436</v>
      </c>
      <c r="C30" s="354"/>
      <c r="D30" s="354"/>
      <c r="E30" s="354"/>
      <c r="F30" s="354"/>
      <c r="G30" s="354"/>
      <c r="H30" s="354"/>
      <c r="I30" s="354"/>
      <c r="J30" s="354"/>
    </row>
    <row r="31" spans="1:15" ht="15.5" hidden="1" x14ac:dyDescent="0.35">
      <c r="A31" s="355"/>
      <c r="B31" s="354" t="s">
        <v>400</v>
      </c>
      <c r="C31" s="354"/>
      <c r="D31" s="354"/>
      <c r="E31" s="354"/>
      <c r="F31" s="354"/>
      <c r="G31" s="354"/>
      <c r="H31" s="354"/>
      <c r="I31" s="354"/>
      <c r="J31" s="354"/>
    </row>
    <row r="32" spans="1:15" ht="15.5" hidden="1" x14ac:dyDescent="0.35">
      <c r="A32" s="355"/>
      <c r="B32" s="354" t="s">
        <v>437</v>
      </c>
      <c r="C32" s="354"/>
      <c r="D32" s="354"/>
      <c r="E32" s="354"/>
      <c r="F32" s="354"/>
      <c r="G32" s="354"/>
      <c r="H32" s="354"/>
      <c r="I32" s="354"/>
      <c r="J32" s="354"/>
    </row>
    <row r="33" spans="1:10" ht="15.5" hidden="1" x14ac:dyDescent="0.35">
      <c r="A33" s="355"/>
      <c r="B33" s="352" t="s">
        <v>566</v>
      </c>
      <c r="C33" s="352"/>
      <c r="D33" s="352"/>
      <c r="E33" s="352"/>
      <c r="F33" s="352"/>
      <c r="G33" s="352"/>
      <c r="H33" s="352"/>
      <c r="I33" s="352"/>
      <c r="J33" s="352"/>
    </row>
    <row r="34" spans="1:10" ht="15.5" hidden="1" x14ac:dyDescent="0.35">
      <c r="B34" s="192"/>
      <c r="C34" s="192"/>
      <c r="D34" s="192"/>
      <c r="E34" s="192"/>
      <c r="F34" s="192"/>
      <c r="G34" s="192"/>
      <c r="H34" s="192"/>
      <c r="I34" s="192"/>
      <c r="J34" s="192"/>
    </row>
    <row r="35" spans="1:10" ht="14.4" hidden="1" customHeight="1" x14ac:dyDescent="0.35">
      <c r="A35" s="355">
        <v>7</v>
      </c>
      <c r="B35" s="354" t="s">
        <v>432</v>
      </c>
      <c r="C35" s="354"/>
      <c r="D35" s="354"/>
      <c r="E35" s="354"/>
      <c r="F35" s="354"/>
      <c r="G35" s="354"/>
      <c r="H35" s="354"/>
      <c r="I35" s="354"/>
      <c r="J35" s="354"/>
    </row>
    <row r="36" spans="1:10" ht="15.65" hidden="1" customHeight="1" x14ac:dyDescent="0.35">
      <c r="A36" s="355"/>
      <c r="B36" s="354" t="s">
        <v>400</v>
      </c>
      <c r="C36" s="354"/>
      <c r="D36" s="354"/>
      <c r="E36" s="354"/>
      <c r="F36" s="354"/>
      <c r="G36" s="354"/>
      <c r="H36" s="354"/>
      <c r="I36" s="354"/>
      <c r="J36" s="354"/>
    </row>
    <row r="37" spans="1:10" ht="13.25" hidden="1" customHeight="1" x14ac:dyDescent="0.35">
      <c r="A37" s="355"/>
      <c r="B37" s="352" t="s">
        <v>566</v>
      </c>
      <c r="C37" s="352"/>
      <c r="D37" s="352"/>
      <c r="E37" s="352"/>
      <c r="F37" s="352"/>
      <c r="G37" s="352"/>
      <c r="H37" s="352"/>
      <c r="I37" s="352"/>
      <c r="J37" s="352"/>
    </row>
    <row r="38" spans="1:10" ht="15.65" hidden="1" customHeight="1" x14ac:dyDescent="0.3">
      <c r="A38" s="356"/>
    </row>
    <row r="39" spans="1:10" ht="15.65" hidden="1" customHeight="1" x14ac:dyDescent="0.35">
      <c r="A39" s="355">
        <v>8</v>
      </c>
      <c r="B39" s="354" t="s">
        <v>433</v>
      </c>
      <c r="C39" s="354"/>
      <c r="D39" s="354"/>
      <c r="E39" s="354"/>
      <c r="F39" s="354"/>
      <c r="G39" s="354"/>
      <c r="H39" s="354"/>
      <c r="I39" s="354"/>
      <c r="J39" s="354"/>
    </row>
    <row r="40" spans="1:10" ht="15.65" hidden="1" customHeight="1" x14ac:dyDescent="0.35">
      <c r="A40" s="355"/>
      <c r="B40" s="354" t="s">
        <v>400</v>
      </c>
      <c r="C40" s="354"/>
      <c r="D40" s="354"/>
      <c r="E40" s="354"/>
      <c r="F40" s="354"/>
      <c r="G40" s="354"/>
      <c r="H40" s="354"/>
      <c r="I40" s="354"/>
      <c r="J40" s="354"/>
    </row>
    <row r="41" spans="1:10" ht="15.65" hidden="1" customHeight="1" x14ac:dyDescent="0.35">
      <c r="A41" s="355"/>
      <c r="B41" s="354" t="s">
        <v>434</v>
      </c>
      <c r="C41" s="354"/>
      <c r="D41" s="354"/>
      <c r="E41" s="354"/>
      <c r="F41" s="354"/>
      <c r="G41" s="354"/>
      <c r="H41" s="354"/>
      <c r="I41" s="354"/>
      <c r="J41" s="354"/>
    </row>
    <row r="42" spans="1:10" ht="13.25" hidden="1" customHeight="1" x14ac:dyDescent="0.35">
      <c r="A42" s="355"/>
      <c r="B42" s="352" t="s">
        <v>566</v>
      </c>
      <c r="C42" s="352"/>
      <c r="D42" s="352"/>
      <c r="E42" s="352"/>
      <c r="F42" s="352"/>
      <c r="G42" s="352"/>
      <c r="H42" s="352"/>
      <c r="I42" s="352"/>
      <c r="J42" s="352"/>
    </row>
    <row r="43" spans="1:10" ht="15.65" hidden="1" customHeight="1" x14ac:dyDescent="0.3">
      <c r="A43" s="356"/>
    </row>
    <row r="44" spans="1:10" ht="15.65" hidden="1" customHeight="1" x14ac:dyDescent="0.35">
      <c r="A44" s="355">
        <v>9</v>
      </c>
      <c r="B44" s="354" t="s">
        <v>435</v>
      </c>
      <c r="C44" s="354"/>
      <c r="D44" s="354"/>
      <c r="E44" s="354"/>
      <c r="F44" s="354"/>
      <c r="G44" s="354"/>
      <c r="H44" s="354"/>
      <c r="I44" s="354"/>
      <c r="J44" s="354"/>
    </row>
    <row r="45" spans="1:10" ht="15.65" hidden="1" customHeight="1" x14ac:dyDescent="0.35">
      <c r="A45" s="355"/>
      <c r="B45" s="354" t="s">
        <v>400</v>
      </c>
      <c r="C45" s="354"/>
      <c r="D45" s="354"/>
      <c r="E45" s="354"/>
      <c r="F45" s="354"/>
      <c r="G45" s="354"/>
      <c r="H45" s="354"/>
      <c r="I45" s="354"/>
      <c r="J45" s="354"/>
    </row>
    <row r="46" spans="1:10" ht="15.65" hidden="1" customHeight="1" x14ac:dyDescent="0.35">
      <c r="A46" s="355"/>
      <c r="B46" s="354" t="s">
        <v>401</v>
      </c>
      <c r="C46" s="354"/>
      <c r="D46" s="354"/>
      <c r="E46" s="354"/>
      <c r="F46" s="354"/>
      <c r="G46" s="354"/>
      <c r="H46" s="354"/>
      <c r="I46" s="354"/>
      <c r="J46" s="354"/>
    </row>
    <row r="47" spans="1:10" ht="15.5" hidden="1" x14ac:dyDescent="0.35">
      <c r="A47" s="355"/>
      <c r="B47" s="352" t="s">
        <v>566</v>
      </c>
      <c r="C47" s="352"/>
      <c r="D47" s="352"/>
      <c r="E47" s="352"/>
      <c r="F47" s="352"/>
      <c r="G47" s="352"/>
      <c r="H47" s="352"/>
      <c r="I47" s="352"/>
      <c r="J47" s="352"/>
    </row>
  </sheetData>
  <mergeCells count="44">
    <mergeCell ref="B30:J30"/>
    <mergeCell ref="B31:J31"/>
    <mergeCell ref="B32:J32"/>
    <mergeCell ref="A30:A33"/>
    <mergeCell ref="A35:A37"/>
    <mergeCell ref="B37:J37"/>
    <mergeCell ref="B35:J35"/>
    <mergeCell ref="B36:J36"/>
    <mergeCell ref="B33:J33"/>
    <mergeCell ref="A39:A42"/>
    <mergeCell ref="B42:J42"/>
    <mergeCell ref="A44:A47"/>
    <mergeCell ref="B47:J47"/>
    <mergeCell ref="B44:J44"/>
    <mergeCell ref="B45:J45"/>
    <mergeCell ref="B46:J46"/>
    <mergeCell ref="B39:J39"/>
    <mergeCell ref="B40:J40"/>
    <mergeCell ref="B41:J41"/>
    <mergeCell ref="A1:B1"/>
    <mergeCell ref="A7:A9"/>
    <mergeCell ref="A11:A14"/>
    <mergeCell ref="A16:A18"/>
    <mergeCell ref="A20:A23"/>
    <mergeCell ref="B7:J7"/>
    <mergeCell ref="B8:J8"/>
    <mergeCell ref="B9:J9"/>
    <mergeCell ref="B11:I11"/>
    <mergeCell ref="B12:I12"/>
    <mergeCell ref="B13:I13"/>
    <mergeCell ref="B14:I14"/>
    <mergeCell ref="B16:J16"/>
    <mergeCell ref="B17:J17"/>
    <mergeCell ref="B18:J18"/>
    <mergeCell ref="A2:B2"/>
    <mergeCell ref="A25:A28"/>
    <mergeCell ref="B27:J27"/>
    <mergeCell ref="B28:J28"/>
    <mergeCell ref="B20:J20"/>
    <mergeCell ref="B21:J21"/>
    <mergeCell ref="B22:J22"/>
    <mergeCell ref="B23:J23"/>
    <mergeCell ref="B25:J25"/>
    <mergeCell ref="B26:J26"/>
  </mergeCells>
  <phoneticPr fontId="4" type="noConversion"/>
  <pageMargins left="0.75" right="0.75" top="1" bottom="1" header="0" footer="0"/>
  <pageSetup paperSize="9"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121"/>
  <sheetViews>
    <sheetView topLeftCell="B1" workbookViewId="0">
      <selection activeCell="M34" sqref="M34"/>
    </sheetView>
  </sheetViews>
  <sheetFormatPr baseColWidth="10" defaultColWidth="9.08984375" defaultRowHeight="15.5" x14ac:dyDescent="0.35"/>
  <cols>
    <col min="1" max="1" width="78.6328125" style="6" customWidth="1"/>
    <col min="2" max="2" width="15.6328125" style="6" customWidth="1"/>
    <col min="3" max="4" width="20.6328125" style="6" customWidth="1"/>
    <col min="5" max="5" width="19.36328125" style="6" customWidth="1"/>
    <col min="6" max="6" width="23.453125" style="6" customWidth="1"/>
    <col min="7" max="8" width="11.36328125" style="6" bestFit="1" customWidth="1"/>
    <col min="9" max="9" width="22.6328125" style="6" customWidth="1"/>
    <col min="10" max="11" width="11.36328125" style="6" bestFit="1" customWidth="1"/>
    <col min="12" max="12" width="12" style="6" bestFit="1" customWidth="1"/>
    <col min="13" max="13" width="9.08984375" style="6"/>
    <col min="14" max="14" width="22" style="6" customWidth="1"/>
    <col min="15" max="15" width="20.36328125" style="6" customWidth="1"/>
    <col min="16" max="16" width="19.453125" style="6" customWidth="1"/>
    <col min="17" max="17" width="20.453125" style="6" customWidth="1"/>
    <col min="18" max="19" width="11.36328125" style="6" bestFit="1" customWidth="1"/>
    <col min="20" max="20" width="23.90625" style="6" customWidth="1"/>
    <col min="21" max="22" width="11.36328125" style="6" bestFit="1" customWidth="1"/>
    <col min="23" max="23" width="12" style="6" bestFit="1" customWidth="1"/>
    <col min="24" max="16384" width="9.08984375" style="6"/>
  </cols>
  <sheetData>
    <row r="1" spans="1:24" x14ac:dyDescent="0.35">
      <c r="A1" s="3" t="s">
        <v>114</v>
      </c>
      <c r="B1" s="3"/>
      <c r="C1" s="5"/>
      <c r="D1" s="5"/>
      <c r="G1" s="322" t="s">
        <v>185</v>
      </c>
      <c r="H1" s="322"/>
      <c r="I1" s="322"/>
      <c r="J1" s="322"/>
      <c r="K1" s="6">
        <v>2017</v>
      </c>
    </row>
    <row r="2" spans="1:24" x14ac:dyDescent="0.35">
      <c r="A2" s="3"/>
      <c r="B2" s="3"/>
      <c r="C2" s="5"/>
      <c r="D2" s="5"/>
    </row>
    <row r="3" spans="1:24" x14ac:dyDescent="0.35">
      <c r="A3" s="267" t="s">
        <v>360</v>
      </c>
      <c r="B3" s="267"/>
      <c r="C3" s="267"/>
      <c r="D3" s="267"/>
      <c r="E3" s="267"/>
      <c r="F3" s="267"/>
      <c r="G3" s="267"/>
      <c r="H3" s="267"/>
      <c r="I3" s="267"/>
      <c r="J3" s="267"/>
      <c r="K3" s="267"/>
      <c r="L3" s="267"/>
      <c r="M3" s="267"/>
      <c r="N3" s="267"/>
      <c r="O3" s="267"/>
      <c r="P3" s="267"/>
      <c r="Q3" s="267"/>
      <c r="R3" s="267"/>
      <c r="S3" s="267"/>
      <c r="T3" s="267"/>
      <c r="U3" s="267"/>
      <c r="V3" s="267"/>
      <c r="W3" s="267"/>
      <c r="X3" s="267"/>
    </row>
    <row r="4" spans="1:24" x14ac:dyDescent="0.35">
      <c r="A4" s="267" t="s">
        <v>42</v>
      </c>
      <c r="B4" s="267"/>
      <c r="C4" s="267"/>
      <c r="D4" s="267"/>
      <c r="E4" s="267"/>
      <c r="F4" s="267"/>
      <c r="G4" s="267"/>
      <c r="H4" s="267"/>
      <c r="I4" s="267"/>
      <c r="J4" s="267"/>
      <c r="K4" s="267"/>
      <c r="L4" s="267"/>
      <c r="M4" s="267"/>
      <c r="N4" s="267"/>
      <c r="O4" s="267"/>
      <c r="P4" s="267"/>
      <c r="Q4" s="267"/>
      <c r="R4" s="267"/>
      <c r="S4" s="267"/>
      <c r="T4" s="267"/>
      <c r="U4" s="267"/>
      <c r="V4" s="267"/>
      <c r="W4" s="267"/>
      <c r="X4" s="267"/>
    </row>
    <row r="5" spans="1:24" x14ac:dyDescent="0.35">
      <c r="A5" s="267" t="s">
        <v>361</v>
      </c>
      <c r="B5" s="267"/>
      <c r="C5" s="267"/>
      <c r="D5" s="267"/>
      <c r="E5" s="267"/>
      <c r="F5" s="267"/>
      <c r="G5" s="267"/>
      <c r="H5" s="267"/>
      <c r="I5" s="267"/>
      <c r="J5" s="267"/>
      <c r="K5" s="267"/>
      <c r="L5" s="267"/>
      <c r="M5" s="267"/>
      <c r="N5" s="267"/>
      <c r="O5" s="267"/>
      <c r="P5" s="267"/>
      <c r="Q5" s="267"/>
      <c r="R5" s="267"/>
      <c r="S5" s="267"/>
      <c r="T5" s="267"/>
      <c r="U5" s="267"/>
      <c r="V5" s="267"/>
      <c r="W5" s="267"/>
      <c r="X5" s="267"/>
    </row>
    <row r="6" spans="1:24" x14ac:dyDescent="0.35">
      <c r="A6" s="267" t="s">
        <v>186</v>
      </c>
      <c r="B6" s="267"/>
      <c r="C6" s="267"/>
      <c r="D6" s="267"/>
      <c r="E6" s="267"/>
      <c r="F6" s="267"/>
      <c r="G6" s="267"/>
      <c r="H6" s="267"/>
      <c r="I6" s="267"/>
      <c r="J6" s="267"/>
      <c r="K6" s="267"/>
      <c r="L6" s="267"/>
      <c r="M6" s="267"/>
      <c r="N6" s="267"/>
      <c r="O6" s="267"/>
      <c r="P6" s="267"/>
      <c r="Q6" s="267"/>
      <c r="R6" s="267"/>
      <c r="S6" s="267"/>
      <c r="T6" s="267"/>
      <c r="U6" s="267"/>
      <c r="V6" s="267"/>
      <c r="W6" s="267"/>
      <c r="X6" s="267"/>
    </row>
    <row r="7" spans="1:24" x14ac:dyDescent="0.35">
      <c r="A7" s="28"/>
      <c r="B7" s="28"/>
      <c r="C7" s="28"/>
      <c r="D7" s="28"/>
      <c r="E7" s="28"/>
      <c r="F7" s="28"/>
      <c r="G7" s="28"/>
      <c r="H7" s="28"/>
      <c r="I7" s="28"/>
    </row>
    <row r="8" spans="1:24" ht="15.65" customHeight="1" x14ac:dyDescent="0.35">
      <c r="A8" s="271" t="s">
        <v>43</v>
      </c>
      <c r="B8" s="338" t="s">
        <v>13</v>
      </c>
      <c r="C8" s="294" t="s">
        <v>345</v>
      </c>
      <c r="D8" s="295"/>
      <c r="E8" s="295"/>
      <c r="F8" s="295"/>
      <c r="G8" s="295"/>
      <c r="H8" s="295"/>
      <c r="I8" s="295"/>
      <c r="J8" s="295"/>
      <c r="K8" s="295"/>
      <c r="L8" s="295"/>
      <c r="M8" s="337"/>
      <c r="N8" s="339" t="s">
        <v>346</v>
      </c>
      <c r="O8" s="295"/>
      <c r="P8" s="295"/>
      <c r="Q8" s="295"/>
      <c r="R8" s="295"/>
      <c r="S8" s="295"/>
      <c r="T8" s="295"/>
      <c r="U8" s="295"/>
      <c r="V8" s="295"/>
      <c r="W8" s="295"/>
      <c r="X8" s="295"/>
    </row>
    <row r="9" spans="1:24" ht="15.65" customHeight="1" x14ac:dyDescent="0.35">
      <c r="A9" s="292"/>
      <c r="B9" s="338"/>
      <c r="C9" s="286" t="s">
        <v>347</v>
      </c>
      <c r="D9" s="317" t="s">
        <v>348</v>
      </c>
      <c r="E9" s="317" t="s">
        <v>349</v>
      </c>
      <c r="F9" s="317" t="s">
        <v>350</v>
      </c>
      <c r="G9" s="299" t="s">
        <v>351</v>
      </c>
      <c r="H9" s="317"/>
      <c r="I9" s="317"/>
      <c r="J9" s="317"/>
      <c r="K9" s="317"/>
      <c r="L9" s="317"/>
      <c r="M9" s="294"/>
      <c r="N9" s="340" t="s">
        <v>352</v>
      </c>
      <c r="O9" s="317" t="s">
        <v>348</v>
      </c>
      <c r="P9" s="317" t="s">
        <v>349</v>
      </c>
      <c r="Q9" s="317" t="s">
        <v>350</v>
      </c>
      <c r="R9" s="299" t="s">
        <v>351</v>
      </c>
      <c r="S9" s="317"/>
      <c r="T9" s="317"/>
      <c r="U9" s="317"/>
      <c r="V9" s="317"/>
      <c r="W9" s="317"/>
      <c r="X9" s="294"/>
    </row>
    <row r="10" spans="1:24" ht="30" x14ac:dyDescent="0.35">
      <c r="A10" s="273"/>
      <c r="B10" s="338"/>
      <c r="C10" s="279"/>
      <c r="D10" s="317"/>
      <c r="E10" s="317"/>
      <c r="F10" s="317"/>
      <c r="G10" s="70" t="s">
        <v>353</v>
      </c>
      <c r="H10" s="70" t="s">
        <v>354</v>
      </c>
      <c r="I10" s="70" t="s">
        <v>355</v>
      </c>
      <c r="J10" s="70" t="s">
        <v>356</v>
      </c>
      <c r="K10" s="70" t="s">
        <v>357</v>
      </c>
      <c r="L10" s="70" t="s">
        <v>358</v>
      </c>
      <c r="M10" s="54" t="s">
        <v>359</v>
      </c>
      <c r="N10" s="340"/>
      <c r="O10" s="317"/>
      <c r="P10" s="317"/>
      <c r="Q10" s="317"/>
      <c r="R10" s="70" t="s">
        <v>353</v>
      </c>
      <c r="S10" s="70" t="s">
        <v>354</v>
      </c>
      <c r="T10" s="70" t="s">
        <v>355</v>
      </c>
      <c r="U10" s="70" t="s">
        <v>356</v>
      </c>
      <c r="V10" s="70" t="s">
        <v>357</v>
      </c>
      <c r="W10" s="70" t="s">
        <v>358</v>
      </c>
      <c r="X10" s="54" t="s">
        <v>359</v>
      </c>
    </row>
    <row r="11" spans="1:24" x14ac:dyDescent="0.35">
      <c r="A11" s="109"/>
      <c r="B11" s="109"/>
      <c r="C11" s="110"/>
      <c r="D11" s="110"/>
      <c r="E11" s="110"/>
      <c r="F11" s="110"/>
      <c r="G11" s="110"/>
      <c r="H11" s="110"/>
      <c r="I11" s="110"/>
      <c r="J11" s="110"/>
      <c r="K11" s="110"/>
      <c r="L11" s="110"/>
      <c r="M11" s="111"/>
      <c r="N11" s="112"/>
      <c r="O11" s="110"/>
      <c r="P11" s="110"/>
      <c r="Q11" s="110"/>
      <c r="R11" s="110"/>
      <c r="S11" s="110"/>
      <c r="T11" s="110"/>
      <c r="U11" s="110"/>
      <c r="V11" s="110"/>
      <c r="W11" s="64"/>
    </row>
    <row r="12" spans="1:24" x14ac:dyDescent="0.35">
      <c r="A12" s="113" t="s">
        <v>13</v>
      </c>
      <c r="B12" s="114">
        <f>B14+B22+B25+B34+B41+B48+B57+B66+B74+B82+B90+B100+B104+B111+B116</f>
        <v>0</v>
      </c>
      <c r="C12" s="114">
        <f t="shared" ref="C12:X12" si="0">C14+C22+C25+C34+C41+C48+C57+C66+C74+C82+C90+C100+C104+C111+C116</f>
        <v>0</v>
      </c>
      <c r="D12" s="114">
        <f t="shared" si="0"/>
        <v>0</v>
      </c>
      <c r="E12" s="114">
        <f t="shared" si="0"/>
        <v>0</v>
      </c>
      <c r="F12" s="114">
        <f t="shared" si="0"/>
        <v>0</v>
      </c>
      <c r="G12" s="114">
        <f t="shared" si="0"/>
        <v>0</v>
      </c>
      <c r="H12" s="114">
        <f t="shared" si="0"/>
        <v>0</v>
      </c>
      <c r="I12" s="114">
        <f t="shared" si="0"/>
        <v>0</v>
      </c>
      <c r="J12" s="114">
        <f t="shared" si="0"/>
        <v>0</v>
      </c>
      <c r="K12" s="114">
        <f t="shared" si="0"/>
        <v>0</v>
      </c>
      <c r="L12" s="114">
        <f t="shared" si="0"/>
        <v>0</v>
      </c>
      <c r="M12" s="115">
        <f t="shared" si="0"/>
        <v>0</v>
      </c>
      <c r="N12" s="116">
        <f t="shared" si="0"/>
        <v>0</v>
      </c>
      <c r="O12" s="114">
        <f t="shared" si="0"/>
        <v>0</v>
      </c>
      <c r="P12" s="114">
        <f t="shared" si="0"/>
        <v>0</v>
      </c>
      <c r="Q12" s="114">
        <f t="shared" si="0"/>
        <v>0</v>
      </c>
      <c r="R12" s="114">
        <f t="shared" si="0"/>
        <v>0</v>
      </c>
      <c r="S12" s="114">
        <f t="shared" si="0"/>
        <v>0</v>
      </c>
      <c r="T12" s="114">
        <f t="shared" si="0"/>
        <v>0</v>
      </c>
      <c r="U12" s="114">
        <f t="shared" si="0"/>
        <v>0</v>
      </c>
      <c r="V12" s="114">
        <f t="shared" si="0"/>
        <v>0</v>
      </c>
      <c r="W12" s="114">
        <f t="shared" si="0"/>
        <v>0</v>
      </c>
      <c r="X12" s="113">
        <f t="shared" si="0"/>
        <v>0</v>
      </c>
    </row>
    <row r="13" spans="1:24" x14ac:dyDescent="0.35">
      <c r="A13" s="65"/>
      <c r="B13" s="13"/>
      <c r="C13" s="13"/>
      <c r="D13" s="13"/>
      <c r="E13" s="13"/>
      <c r="F13" s="13"/>
      <c r="G13" s="13"/>
      <c r="H13" s="13"/>
      <c r="I13" s="13"/>
      <c r="J13" s="13"/>
      <c r="K13" s="13"/>
      <c r="L13" s="13"/>
      <c r="M13" s="23"/>
      <c r="N13" s="117"/>
      <c r="O13" s="13"/>
      <c r="P13" s="13"/>
      <c r="Q13" s="13"/>
      <c r="R13" s="13"/>
      <c r="S13" s="13"/>
      <c r="T13" s="13"/>
      <c r="U13" s="13"/>
      <c r="V13" s="13"/>
      <c r="W13" s="59"/>
    </row>
    <row r="14" spans="1:24" x14ac:dyDescent="0.35">
      <c r="A14" s="15" t="s">
        <v>46</v>
      </c>
      <c r="B14" s="10">
        <f t="shared" ref="B14:B20" si="1">C14+N14</f>
        <v>0</v>
      </c>
      <c r="C14" s="10">
        <f>SUM(C15:C20)</f>
        <v>0</v>
      </c>
      <c r="D14" s="10">
        <f t="shared" ref="D14:X14" si="2">SUM(D15:D20)</f>
        <v>0</v>
      </c>
      <c r="E14" s="10">
        <f t="shared" si="2"/>
        <v>0</v>
      </c>
      <c r="F14" s="10">
        <f t="shared" si="2"/>
        <v>0</v>
      </c>
      <c r="G14" s="10">
        <f t="shared" si="2"/>
        <v>0</v>
      </c>
      <c r="H14" s="10">
        <f t="shared" si="2"/>
        <v>0</v>
      </c>
      <c r="I14" s="10">
        <f t="shared" si="2"/>
        <v>0</v>
      </c>
      <c r="J14" s="10">
        <f t="shared" si="2"/>
        <v>0</v>
      </c>
      <c r="K14" s="10">
        <f t="shared" si="2"/>
        <v>0</v>
      </c>
      <c r="L14" s="10">
        <f t="shared" si="2"/>
        <v>0</v>
      </c>
      <c r="M14" s="11">
        <f t="shared" si="2"/>
        <v>0</v>
      </c>
      <c r="N14" s="118">
        <f t="shared" si="2"/>
        <v>0</v>
      </c>
      <c r="O14" s="10">
        <f t="shared" si="2"/>
        <v>0</v>
      </c>
      <c r="P14" s="10">
        <f t="shared" si="2"/>
        <v>0</v>
      </c>
      <c r="Q14" s="10">
        <f t="shared" si="2"/>
        <v>0</v>
      </c>
      <c r="R14" s="10">
        <f t="shared" si="2"/>
        <v>0</v>
      </c>
      <c r="S14" s="10">
        <f t="shared" si="2"/>
        <v>0</v>
      </c>
      <c r="T14" s="10">
        <f t="shared" si="2"/>
        <v>0</v>
      </c>
      <c r="U14" s="10">
        <f t="shared" si="2"/>
        <v>0</v>
      </c>
      <c r="V14" s="10">
        <f t="shared" si="2"/>
        <v>0</v>
      </c>
      <c r="W14" s="10">
        <f t="shared" si="2"/>
        <v>0</v>
      </c>
      <c r="X14" s="22">
        <f t="shared" si="2"/>
        <v>0</v>
      </c>
    </row>
    <row r="15" spans="1:24" x14ac:dyDescent="0.35">
      <c r="A15" s="6" t="s">
        <v>403</v>
      </c>
      <c r="B15" s="57">
        <f t="shared" si="1"/>
        <v>0</v>
      </c>
      <c r="C15" s="57">
        <f t="shared" ref="C15:C20" si="3">SUM(D15:M15)</f>
        <v>0</v>
      </c>
      <c r="D15" s="57"/>
      <c r="E15" s="57"/>
      <c r="F15" s="57"/>
      <c r="G15" s="57"/>
      <c r="H15" s="57"/>
      <c r="I15" s="57"/>
      <c r="J15" s="57"/>
      <c r="K15" s="57"/>
      <c r="L15" s="57"/>
      <c r="M15" s="14"/>
      <c r="N15" s="119">
        <f t="shared" ref="N15:N20" si="4">SUM(O15:X15)</f>
        <v>0</v>
      </c>
      <c r="O15" s="57"/>
      <c r="P15" s="57"/>
      <c r="Q15" s="57"/>
      <c r="R15" s="57"/>
      <c r="S15" s="57"/>
      <c r="T15" s="57"/>
      <c r="U15" s="57"/>
      <c r="V15" s="57"/>
      <c r="W15" s="59"/>
    </row>
    <row r="16" spans="1:24" x14ac:dyDescent="0.35">
      <c r="A16" s="16" t="s">
        <v>119</v>
      </c>
      <c r="B16" s="57">
        <f t="shared" si="1"/>
        <v>0</v>
      </c>
      <c r="C16" s="57">
        <f t="shared" si="3"/>
        <v>0</v>
      </c>
      <c r="D16" s="57"/>
      <c r="E16" s="57"/>
      <c r="F16" s="57"/>
      <c r="G16" s="57"/>
      <c r="H16" s="57"/>
      <c r="I16" s="57"/>
      <c r="J16" s="57"/>
      <c r="K16" s="57"/>
      <c r="L16" s="57"/>
      <c r="M16" s="14"/>
      <c r="N16" s="119">
        <f t="shared" si="4"/>
        <v>0</v>
      </c>
      <c r="O16" s="57"/>
      <c r="P16" s="57"/>
      <c r="Q16" s="57"/>
      <c r="R16" s="57"/>
      <c r="S16" s="57"/>
      <c r="T16" s="57"/>
      <c r="U16" s="57"/>
      <c r="V16" s="57"/>
      <c r="W16" s="59"/>
    </row>
    <row r="17" spans="1:24" x14ac:dyDescent="0.35">
      <c r="A17" s="6" t="s">
        <v>120</v>
      </c>
      <c r="B17" s="57">
        <f t="shared" si="1"/>
        <v>0</v>
      </c>
      <c r="C17" s="57">
        <f t="shared" si="3"/>
        <v>0</v>
      </c>
      <c r="D17" s="57"/>
      <c r="E17" s="57"/>
      <c r="F17" s="57"/>
      <c r="G17" s="57"/>
      <c r="H17" s="57"/>
      <c r="I17" s="57"/>
      <c r="J17" s="57"/>
      <c r="K17" s="57"/>
      <c r="L17" s="57"/>
      <c r="M17" s="14"/>
      <c r="N17" s="119">
        <f t="shared" si="4"/>
        <v>0</v>
      </c>
      <c r="O17" s="57"/>
      <c r="P17" s="57"/>
      <c r="Q17" s="57"/>
      <c r="R17" s="57"/>
      <c r="S17" s="57"/>
      <c r="T17" s="57"/>
      <c r="U17" s="57"/>
      <c r="V17" s="57"/>
      <c r="W17" s="59"/>
    </row>
    <row r="18" spans="1:24" x14ac:dyDescent="0.35">
      <c r="A18" s="6" t="s">
        <v>121</v>
      </c>
      <c r="B18" s="57">
        <f t="shared" si="1"/>
        <v>0</v>
      </c>
      <c r="C18" s="57">
        <f t="shared" si="3"/>
        <v>0</v>
      </c>
      <c r="D18" s="57"/>
      <c r="E18" s="57"/>
      <c r="F18" s="57"/>
      <c r="G18" s="57"/>
      <c r="H18" s="57"/>
      <c r="I18" s="57"/>
      <c r="J18" s="57"/>
      <c r="K18" s="57"/>
      <c r="L18" s="57"/>
      <c r="M18" s="14"/>
      <c r="N18" s="119">
        <f t="shared" si="4"/>
        <v>0</v>
      </c>
      <c r="O18" s="57"/>
      <c r="P18" s="57"/>
      <c r="Q18" s="57"/>
      <c r="R18" s="57"/>
      <c r="S18" s="57"/>
      <c r="T18" s="57"/>
      <c r="U18" s="57"/>
      <c r="V18" s="57"/>
      <c r="W18" s="59"/>
    </row>
    <row r="19" spans="1:24" x14ac:dyDescent="0.35">
      <c r="A19" s="6" t="s">
        <v>122</v>
      </c>
      <c r="B19" s="57">
        <f t="shared" si="1"/>
        <v>0</v>
      </c>
      <c r="C19" s="57">
        <f t="shared" si="3"/>
        <v>0</v>
      </c>
      <c r="D19" s="57"/>
      <c r="E19" s="57"/>
      <c r="F19" s="57"/>
      <c r="G19" s="57"/>
      <c r="H19" s="57"/>
      <c r="I19" s="57"/>
      <c r="J19" s="57"/>
      <c r="K19" s="57"/>
      <c r="L19" s="57"/>
      <c r="M19" s="14"/>
      <c r="N19" s="119">
        <f t="shared" si="4"/>
        <v>0</v>
      </c>
      <c r="O19" s="57"/>
      <c r="P19" s="57"/>
      <c r="Q19" s="57"/>
      <c r="R19" s="57"/>
      <c r="S19" s="57"/>
      <c r="T19" s="57"/>
      <c r="U19" s="57"/>
      <c r="V19" s="57"/>
      <c r="W19" s="59"/>
    </row>
    <row r="20" spans="1:24" x14ac:dyDescent="0.35">
      <c r="A20" s="6" t="s">
        <v>123</v>
      </c>
      <c r="B20" s="57">
        <f t="shared" si="1"/>
        <v>0</v>
      </c>
      <c r="C20" s="57">
        <f t="shared" si="3"/>
        <v>0</v>
      </c>
      <c r="D20" s="57"/>
      <c r="E20" s="57"/>
      <c r="F20" s="57"/>
      <c r="G20" s="57"/>
      <c r="H20" s="57"/>
      <c r="I20" s="57"/>
      <c r="J20" s="57"/>
      <c r="K20" s="57"/>
      <c r="L20" s="57"/>
      <c r="M20" s="14"/>
      <c r="N20" s="119">
        <f t="shared" si="4"/>
        <v>0</v>
      </c>
      <c r="O20" s="57"/>
      <c r="P20" s="57"/>
      <c r="Q20" s="57"/>
      <c r="R20" s="57"/>
      <c r="S20" s="57"/>
      <c r="T20" s="57"/>
      <c r="U20" s="57"/>
      <c r="V20" s="57"/>
      <c r="W20" s="59"/>
    </row>
    <row r="21" spans="1:24" x14ac:dyDescent="0.35">
      <c r="A21" s="17"/>
      <c r="B21" s="57"/>
      <c r="C21" s="57"/>
      <c r="D21" s="57"/>
      <c r="E21" s="57"/>
      <c r="F21" s="57"/>
      <c r="G21" s="57"/>
      <c r="H21" s="57"/>
      <c r="I21" s="57"/>
      <c r="J21" s="57"/>
      <c r="K21" s="57"/>
      <c r="L21" s="57"/>
      <c r="M21" s="14"/>
      <c r="N21" s="119"/>
      <c r="O21" s="57"/>
      <c r="P21" s="57"/>
      <c r="Q21" s="57"/>
      <c r="R21" s="57"/>
      <c r="S21" s="57"/>
      <c r="T21" s="57"/>
      <c r="U21" s="57"/>
      <c r="V21" s="57"/>
      <c r="W21" s="59"/>
    </row>
    <row r="22" spans="1:24" x14ac:dyDescent="0.35">
      <c r="A22" s="15" t="s">
        <v>47</v>
      </c>
      <c r="B22" s="10">
        <f>C22+N22</f>
        <v>0</v>
      </c>
      <c r="C22" s="10">
        <f>SUM(C23)</f>
        <v>0</v>
      </c>
      <c r="D22" s="10">
        <f t="shared" ref="D22:X22" si="5">SUM(D23)</f>
        <v>0</v>
      </c>
      <c r="E22" s="10">
        <f t="shared" si="5"/>
        <v>0</v>
      </c>
      <c r="F22" s="10">
        <f t="shared" si="5"/>
        <v>0</v>
      </c>
      <c r="G22" s="10">
        <f t="shared" si="5"/>
        <v>0</v>
      </c>
      <c r="H22" s="10">
        <f t="shared" si="5"/>
        <v>0</v>
      </c>
      <c r="I22" s="10">
        <f t="shared" si="5"/>
        <v>0</v>
      </c>
      <c r="J22" s="10">
        <f t="shared" si="5"/>
        <v>0</v>
      </c>
      <c r="K22" s="10">
        <f t="shared" si="5"/>
        <v>0</v>
      </c>
      <c r="L22" s="10">
        <f t="shared" si="5"/>
        <v>0</v>
      </c>
      <c r="M22" s="11">
        <f t="shared" si="5"/>
        <v>0</v>
      </c>
      <c r="N22" s="118">
        <f t="shared" si="5"/>
        <v>0</v>
      </c>
      <c r="O22" s="10">
        <f t="shared" si="5"/>
        <v>0</v>
      </c>
      <c r="P22" s="10">
        <f t="shared" si="5"/>
        <v>0</v>
      </c>
      <c r="Q22" s="10">
        <f t="shared" si="5"/>
        <v>0</v>
      </c>
      <c r="R22" s="10">
        <f t="shared" si="5"/>
        <v>0</v>
      </c>
      <c r="S22" s="10">
        <f t="shared" si="5"/>
        <v>0</v>
      </c>
      <c r="T22" s="10">
        <f t="shared" si="5"/>
        <v>0</v>
      </c>
      <c r="U22" s="10">
        <f t="shared" si="5"/>
        <v>0</v>
      </c>
      <c r="V22" s="10">
        <f t="shared" si="5"/>
        <v>0</v>
      </c>
      <c r="W22" s="10">
        <f t="shared" si="5"/>
        <v>0</v>
      </c>
      <c r="X22" s="11">
        <f t="shared" si="5"/>
        <v>0</v>
      </c>
    </row>
    <row r="23" spans="1:24" x14ac:dyDescent="0.35">
      <c r="A23" s="16" t="s">
        <v>426</v>
      </c>
      <c r="B23" s="57">
        <f>C23+N23</f>
        <v>0</v>
      </c>
      <c r="C23" s="57">
        <f>SUM(D23:M23)</f>
        <v>0</v>
      </c>
      <c r="D23" s="57"/>
      <c r="E23" s="57"/>
      <c r="F23" s="57"/>
      <c r="G23" s="57"/>
      <c r="H23" s="57"/>
      <c r="I23" s="57"/>
      <c r="J23" s="57"/>
      <c r="K23" s="57"/>
      <c r="L23" s="57"/>
      <c r="M23" s="14"/>
      <c r="N23" s="119">
        <f>SUM(O23:X23)</f>
        <v>0</v>
      </c>
      <c r="O23" s="57"/>
      <c r="P23" s="57"/>
      <c r="Q23" s="57"/>
      <c r="R23" s="57"/>
      <c r="S23" s="57"/>
      <c r="T23" s="57"/>
      <c r="U23" s="57"/>
      <c r="V23" s="57"/>
      <c r="W23" s="59"/>
    </row>
    <row r="24" spans="1:24" x14ac:dyDescent="0.35">
      <c r="A24" s="17"/>
      <c r="B24" s="57"/>
      <c r="C24" s="57"/>
      <c r="D24" s="57"/>
      <c r="E24" s="57"/>
      <c r="F24" s="57"/>
      <c r="G24" s="57"/>
      <c r="H24" s="57"/>
      <c r="I24" s="57"/>
      <c r="J24" s="57"/>
      <c r="K24" s="57"/>
      <c r="L24" s="57"/>
      <c r="M24" s="14"/>
      <c r="N24" s="119"/>
      <c r="O24" s="57"/>
      <c r="P24" s="57"/>
      <c r="Q24" s="57"/>
      <c r="R24" s="57"/>
      <c r="S24" s="57"/>
      <c r="T24" s="57"/>
      <c r="U24" s="57"/>
      <c r="V24" s="57"/>
      <c r="W24" s="59"/>
    </row>
    <row r="25" spans="1:24" x14ac:dyDescent="0.35">
      <c r="A25" s="15" t="s">
        <v>48</v>
      </c>
      <c r="B25" s="10">
        <f>C25+N25</f>
        <v>0</v>
      </c>
      <c r="C25" s="10">
        <f>SUM(C26:C32)</f>
        <v>0</v>
      </c>
      <c r="D25" s="10">
        <f t="shared" ref="D25:X25" si="6">SUM(D26:D32)</f>
        <v>0</v>
      </c>
      <c r="E25" s="10">
        <f t="shared" si="6"/>
        <v>0</v>
      </c>
      <c r="F25" s="10">
        <f t="shared" si="6"/>
        <v>0</v>
      </c>
      <c r="G25" s="10">
        <f t="shared" si="6"/>
        <v>0</v>
      </c>
      <c r="H25" s="10">
        <f t="shared" si="6"/>
        <v>0</v>
      </c>
      <c r="I25" s="10">
        <f t="shared" si="6"/>
        <v>0</v>
      </c>
      <c r="J25" s="10">
        <f t="shared" si="6"/>
        <v>0</v>
      </c>
      <c r="K25" s="10">
        <f t="shared" si="6"/>
        <v>0</v>
      </c>
      <c r="L25" s="10">
        <f t="shared" si="6"/>
        <v>0</v>
      </c>
      <c r="M25" s="11">
        <f t="shared" si="6"/>
        <v>0</v>
      </c>
      <c r="N25" s="118">
        <f t="shared" si="6"/>
        <v>0</v>
      </c>
      <c r="O25" s="10">
        <f t="shared" si="6"/>
        <v>0</v>
      </c>
      <c r="P25" s="10">
        <f t="shared" si="6"/>
        <v>0</v>
      </c>
      <c r="Q25" s="10">
        <f t="shared" si="6"/>
        <v>0</v>
      </c>
      <c r="R25" s="10">
        <f t="shared" si="6"/>
        <v>0</v>
      </c>
      <c r="S25" s="10">
        <f t="shared" si="6"/>
        <v>0</v>
      </c>
      <c r="T25" s="10">
        <f t="shared" si="6"/>
        <v>0</v>
      </c>
      <c r="U25" s="10">
        <f t="shared" si="6"/>
        <v>0</v>
      </c>
      <c r="V25" s="10">
        <f t="shared" si="6"/>
        <v>0</v>
      </c>
      <c r="W25" s="10">
        <f t="shared" si="6"/>
        <v>0</v>
      </c>
      <c r="X25" s="11">
        <f t="shared" si="6"/>
        <v>0</v>
      </c>
    </row>
    <row r="26" spans="1:24" x14ac:dyDescent="0.35">
      <c r="A26" s="16" t="s">
        <v>169</v>
      </c>
      <c r="B26" s="57">
        <f t="shared" ref="B26:B32" si="7">C26+N26</f>
        <v>0</v>
      </c>
      <c r="C26" s="57">
        <f t="shared" ref="C26:C32" si="8">SUM(D26:M26)</f>
        <v>0</v>
      </c>
      <c r="D26" s="57"/>
      <c r="E26" s="57"/>
      <c r="F26" s="57"/>
      <c r="G26" s="57"/>
      <c r="H26" s="57"/>
      <c r="I26" s="57"/>
      <c r="J26" s="57"/>
      <c r="K26" s="57"/>
      <c r="L26" s="57"/>
      <c r="M26" s="14"/>
      <c r="N26" s="119">
        <f t="shared" ref="N26:N32" si="9">SUM(O26:X26)</f>
        <v>0</v>
      </c>
      <c r="O26" s="57"/>
      <c r="P26" s="57"/>
      <c r="Q26" s="57"/>
      <c r="R26" s="57"/>
      <c r="S26" s="57"/>
      <c r="T26" s="57"/>
      <c r="U26" s="57"/>
      <c r="V26" s="57"/>
      <c r="W26" s="59"/>
    </row>
    <row r="27" spans="1:24" x14ac:dyDescent="0.35">
      <c r="A27" s="6" t="s">
        <v>124</v>
      </c>
      <c r="B27" s="57">
        <f t="shared" si="7"/>
        <v>0</v>
      </c>
      <c r="C27" s="57">
        <f t="shared" si="8"/>
        <v>0</v>
      </c>
      <c r="D27" s="57"/>
      <c r="E27" s="57"/>
      <c r="F27" s="57"/>
      <c r="G27" s="57"/>
      <c r="H27" s="57"/>
      <c r="I27" s="57"/>
      <c r="J27" s="57"/>
      <c r="K27" s="57"/>
      <c r="L27" s="57"/>
      <c r="M27" s="14"/>
      <c r="N27" s="119">
        <f t="shared" si="9"/>
        <v>0</v>
      </c>
      <c r="O27" s="57"/>
      <c r="P27" s="57"/>
      <c r="Q27" s="57"/>
      <c r="R27" s="57"/>
      <c r="S27" s="57"/>
      <c r="T27" s="57"/>
      <c r="U27" s="57"/>
      <c r="V27" s="57"/>
      <c r="W27" s="59"/>
    </row>
    <row r="28" spans="1:24" x14ac:dyDescent="0.35">
      <c r="A28" s="6" t="s">
        <v>125</v>
      </c>
      <c r="B28" s="57">
        <f t="shared" si="7"/>
        <v>0</v>
      </c>
      <c r="C28" s="57">
        <f t="shared" si="8"/>
        <v>0</v>
      </c>
      <c r="D28" s="57"/>
      <c r="E28" s="57"/>
      <c r="F28" s="57"/>
      <c r="G28" s="57"/>
      <c r="H28" s="57"/>
      <c r="I28" s="57"/>
      <c r="J28" s="57"/>
      <c r="K28" s="57"/>
      <c r="L28" s="57"/>
      <c r="M28" s="14"/>
      <c r="N28" s="119">
        <f t="shared" si="9"/>
        <v>0</v>
      </c>
      <c r="O28" s="57"/>
      <c r="P28" s="57"/>
      <c r="Q28" s="57"/>
      <c r="R28" s="57"/>
      <c r="S28" s="57"/>
      <c r="T28" s="57"/>
      <c r="U28" s="57"/>
      <c r="V28" s="57"/>
      <c r="W28" s="59"/>
    </row>
    <row r="29" spans="1:24" x14ac:dyDescent="0.35">
      <c r="A29" s="6" t="s">
        <v>126</v>
      </c>
      <c r="B29" s="57">
        <f t="shared" si="7"/>
        <v>0</v>
      </c>
      <c r="C29" s="57">
        <f t="shared" si="8"/>
        <v>0</v>
      </c>
      <c r="D29" s="57"/>
      <c r="E29" s="57"/>
      <c r="F29" s="57"/>
      <c r="G29" s="57"/>
      <c r="H29" s="57"/>
      <c r="I29" s="57"/>
      <c r="J29" s="57"/>
      <c r="K29" s="57"/>
      <c r="L29" s="57"/>
      <c r="M29" s="14"/>
      <c r="N29" s="119">
        <f t="shared" si="9"/>
        <v>0</v>
      </c>
      <c r="O29" s="57"/>
      <c r="P29" s="57"/>
      <c r="Q29" s="57"/>
      <c r="R29" s="57"/>
      <c r="S29" s="57"/>
      <c r="T29" s="57"/>
      <c r="U29" s="57"/>
      <c r="V29" s="57"/>
      <c r="W29" s="59"/>
    </row>
    <row r="30" spans="1:24" x14ac:dyDescent="0.35">
      <c r="A30" s="16" t="s">
        <v>404</v>
      </c>
      <c r="B30" s="57">
        <f t="shared" si="7"/>
        <v>0</v>
      </c>
      <c r="C30" s="57">
        <f t="shared" si="8"/>
        <v>0</v>
      </c>
      <c r="D30" s="57"/>
      <c r="E30" s="57"/>
      <c r="F30" s="57"/>
      <c r="G30" s="57"/>
      <c r="H30" s="57"/>
      <c r="I30" s="57"/>
      <c r="J30" s="57"/>
      <c r="K30" s="57"/>
      <c r="L30" s="57"/>
      <c r="M30" s="14"/>
      <c r="N30" s="119">
        <f t="shared" si="9"/>
        <v>0</v>
      </c>
      <c r="O30" s="57"/>
      <c r="P30" s="57"/>
      <c r="Q30" s="57"/>
      <c r="R30" s="57"/>
      <c r="S30" s="57"/>
      <c r="T30" s="57"/>
      <c r="U30" s="57"/>
      <c r="V30" s="57"/>
      <c r="W30" s="59"/>
    </row>
    <row r="31" spans="1:24" x14ac:dyDescent="0.35">
      <c r="A31" s="6" t="s">
        <v>127</v>
      </c>
      <c r="B31" s="57">
        <f t="shared" si="7"/>
        <v>0</v>
      </c>
      <c r="C31" s="57">
        <f t="shared" si="8"/>
        <v>0</v>
      </c>
      <c r="D31" s="57"/>
      <c r="E31" s="57"/>
      <c r="F31" s="57"/>
      <c r="G31" s="57"/>
      <c r="H31" s="57"/>
      <c r="I31" s="57"/>
      <c r="J31" s="57"/>
      <c r="K31" s="57"/>
      <c r="L31" s="57"/>
      <c r="M31" s="14"/>
      <c r="N31" s="119">
        <f t="shared" si="9"/>
        <v>0</v>
      </c>
      <c r="O31" s="57"/>
      <c r="P31" s="57"/>
      <c r="Q31" s="57"/>
      <c r="R31" s="57"/>
      <c r="S31" s="57"/>
      <c r="T31" s="57"/>
      <c r="U31" s="57"/>
      <c r="V31" s="57"/>
      <c r="W31" s="59"/>
    </row>
    <row r="32" spans="1:24" x14ac:dyDescent="0.35">
      <c r="A32" s="6" t="s">
        <v>128</v>
      </c>
      <c r="B32" s="57">
        <f t="shared" si="7"/>
        <v>0</v>
      </c>
      <c r="C32" s="57">
        <f t="shared" si="8"/>
        <v>0</v>
      </c>
      <c r="D32" s="57"/>
      <c r="E32" s="57"/>
      <c r="F32" s="57"/>
      <c r="G32" s="57"/>
      <c r="H32" s="57"/>
      <c r="I32" s="57"/>
      <c r="J32" s="57"/>
      <c r="K32" s="57"/>
      <c r="L32" s="57"/>
      <c r="M32" s="14"/>
      <c r="N32" s="119">
        <f t="shared" si="9"/>
        <v>0</v>
      </c>
      <c r="O32" s="57"/>
      <c r="P32" s="57"/>
      <c r="Q32" s="57"/>
      <c r="R32" s="57"/>
      <c r="S32" s="57"/>
      <c r="T32" s="57"/>
      <c r="U32" s="57"/>
      <c r="V32" s="57"/>
      <c r="W32" s="59"/>
    </row>
    <row r="33" spans="1:24" x14ac:dyDescent="0.35">
      <c r="A33" s="18"/>
      <c r="B33" s="59"/>
      <c r="C33" s="59"/>
      <c r="D33" s="59"/>
      <c r="E33" s="59"/>
      <c r="F33" s="59"/>
      <c r="G33" s="59"/>
      <c r="H33" s="59"/>
      <c r="I33" s="59"/>
      <c r="J33" s="59"/>
      <c r="K33" s="59"/>
      <c r="L33" s="59"/>
      <c r="M33" s="24"/>
      <c r="N33" s="120"/>
      <c r="O33" s="59"/>
      <c r="P33" s="59"/>
      <c r="Q33" s="59"/>
      <c r="R33" s="59"/>
      <c r="S33" s="59"/>
      <c r="T33" s="59"/>
      <c r="U33" s="59"/>
      <c r="V33" s="59"/>
      <c r="W33" s="59"/>
    </row>
    <row r="34" spans="1:24" x14ac:dyDescent="0.35">
      <c r="A34" s="15" t="s">
        <v>49</v>
      </c>
      <c r="B34" s="10">
        <f t="shared" ref="B34:B39" si="10">C34+N34</f>
        <v>0</v>
      </c>
      <c r="C34" s="10">
        <f>SUM(C35:C39)</f>
        <v>0</v>
      </c>
      <c r="D34" s="10">
        <f t="shared" ref="D34:X34" si="11">SUM(D35:D39)</f>
        <v>0</v>
      </c>
      <c r="E34" s="10">
        <f t="shared" si="11"/>
        <v>0</v>
      </c>
      <c r="F34" s="10">
        <f t="shared" si="11"/>
        <v>0</v>
      </c>
      <c r="G34" s="10">
        <f t="shared" si="11"/>
        <v>0</v>
      </c>
      <c r="H34" s="10">
        <f t="shared" si="11"/>
        <v>0</v>
      </c>
      <c r="I34" s="10">
        <f t="shared" si="11"/>
        <v>0</v>
      </c>
      <c r="J34" s="10">
        <f t="shared" si="11"/>
        <v>0</v>
      </c>
      <c r="K34" s="10">
        <f t="shared" si="11"/>
        <v>0</v>
      </c>
      <c r="L34" s="10">
        <f t="shared" si="11"/>
        <v>0</v>
      </c>
      <c r="M34" s="11">
        <f t="shared" si="11"/>
        <v>0</v>
      </c>
      <c r="N34" s="118">
        <f t="shared" si="11"/>
        <v>0</v>
      </c>
      <c r="O34" s="10">
        <f t="shared" si="11"/>
        <v>0</v>
      </c>
      <c r="P34" s="10">
        <f t="shared" si="11"/>
        <v>0</v>
      </c>
      <c r="Q34" s="10">
        <f t="shared" si="11"/>
        <v>0</v>
      </c>
      <c r="R34" s="10">
        <f t="shared" si="11"/>
        <v>0</v>
      </c>
      <c r="S34" s="10">
        <f t="shared" si="11"/>
        <v>0</v>
      </c>
      <c r="T34" s="10">
        <f t="shared" si="11"/>
        <v>0</v>
      </c>
      <c r="U34" s="10">
        <f t="shared" si="11"/>
        <v>0</v>
      </c>
      <c r="V34" s="10">
        <f t="shared" si="11"/>
        <v>0</v>
      </c>
      <c r="W34" s="10">
        <f t="shared" si="11"/>
        <v>0</v>
      </c>
      <c r="X34" s="11">
        <f t="shared" si="11"/>
        <v>0</v>
      </c>
    </row>
    <row r="35" spans="1:24" x14ac:dyDescent="0.35">
      <c r="A35" s="16" t="s">
        <v>405</v>
      </c>
      <c r="B35" s="57">
        <f t="shared" si="10"/>
        <v>0</v>
      </c>
      <c r="C35" s="57">
        <f>SUM(D35:M35)</f>
        <v>0</v>
      </c>
      <c r="D35" s="57"/>
      <c r="E35" s="57"/>
      <c r="F35" s="57"/>
      <c r="G35" s="57"/>
      <c r="H35" s="57"/>
      <c r="I35" s="57"/>
      <c r="J35" s="57"/>
      <c r="K35" s="57"/>
      <c r="L35" s="57"/>
      <c r="M35" s="14"/>
      <c r="N35" s="119">
        <f>SUM(O35:X35)</f>
        <v>0</v>
      </c>
      <c r="O35" s="57"/>
      <c r="P35" s="57"/>
      <c r="Q35" s="57"/>
      <c r="R35" s="57"/>
      <c r="S35" s="57"/>
      <c r="T35" s="57"/>
      <c r="U35" s="57"/>
      <c r="V35" s="57"/>
      <c r="W35" s="59"/>
    </row>
    <row r="36" spans="1:24" x14ac:dyDescent="0.35">
      <c r="A36" s="6" t="s">
        <v>129</v>
      </c>
      <c r="B36" s="57">
        <f t="shared" si="10"/>
        <v>0</v>
      </c>
      <c r="C36" s="57">
        <f>SUM(D36:M36)</f>
        <v>0</v>
      </c>
      <c r="D36" s="57"/>
      <c r="E36" s="57"/>
      <c r="F36" s="57"/>
      <c r="G36" s="57"/>
      <c r="H36" s="57"/>
      <c r="I36" s="57"/>
      <c r="J36" s="57"/>
      <c r="K36" s="57"/>
      <c r="L36" s="57"/>
      <c r="M36" s="14"/>
      <c r="N36" s="119">
        <f>SUM(O36:X36)</f>
        <v>0</v>
      </c>
      <c r="O36" s="57"/>
      <c r="P36" s="57"/>
      <c r="Q36" s="57"/>
      <c r="R36" s="57"/>
      <c r="S36" s="57"/>
      <c r="T36" s="57"/>
      <c r="U36" s="57"/>
      <c r="V36" s="57"/>
      <c r="W36" s="59"/>
    </row>
    <row r="37" spans="1:24" x14ac:dyDescent="0.35">
      <c r="A37" s="6" t="s">
        <v>130</v>
      </c>
      <c r="B37" s="57">
        <f t="shared" si="10"/>
        <v>0</v>
      </c>
      <c r="C37" s="57">
        <f>SUM(D37:M37)</f>
        <v>0</v>
      </c>
      <c r="D37" s="57"/>
      <c r="E37" s="57"/>
      <c r="F37" s="57"/>
      <c r="G37" s="57"/>
      <c r="H37" s="57"/>
      <c r="I37" s="57"/>
      <c r="J37" s="57"/>
      <c r="K37" s="57"/>
      <c r="L37" s="57"/>
      <c r="M37" s="14"/>
      <c r="N37" s="119">
        <f>SUM(O37:X37)</f>
        <v>0</v>
      </c>
      <c r="O37" s="57"/>
      <c r="P37" s="57"/>
      <c r="Q37" s="57"/>
      <c r="R37" s="57"/>
      <c r="S37" s="57"/>
      <c r="T37" s="57"/>
      <c r="U37" s="57"/>
      <c r="V37" s="57"/>
      <c r="W37" s="59"/>
    </row>
    <row r="38" spans="1:24" x14ac:dyDescent="0.35">
      <c r="A38" s="6" t="s">
        <v>133</v>
      </c>
      <c r="B38" s="57">
        <f t="shared" si="10"/>
        <v>0</v>
      </c>
      <c r="C38" s="57">
        <f>SUM(D38:M38)</f>
        <v>0</v>
      </c>
      <c r="D38" s="57"/>
      <c r="E38" s="57"/>
      <c r="F38" s="57"/>
      <c r="G38" s="57"/>
      <c r="H38" s="57"/>
      <c r="I38" s="57"/>
      <c r="J38" s="57"/>
      <c r="K38" s="57"/>
      <c r="L38" s="57"/>
      <c r="M38" s="14"/>
      <c r="N38" s="119">
        <f>SUM(O38:X38)</f>
        <v>0</v>
      </c>
      <c r="O38" s="57"/>
      <c r="P38" s="57"/>
      <c r="Q38" s="57"/>
      <c r="R38" s="57"/>
      <c r="S38" s="57"/>
      <c r="T38" s="57"/>
      <c r="U38" s="57"/>
      <c r="V38" s="57"/>
      <c r="W38" s="59"/>
    </row>
    <row r="39" spans="1:24" x14ac:dyDescent="0.35">
      <c r="A39" s="6" t="s">
        <v>134</v>
      </c>
      <c r="B39" s="57">
        <f t="shared" si="10"/>
        <v>0</v>
      </c>
      <c r="C39" s="57">
        <f>SUM(D39:M39)</f>
        <v>0</v>
      </c>
      <c r="D39" s="57"/>
      <c r="E39" s="57"/>
      <c r="F39" s="57"/>
      <c r="G39" s="57"/>
      <c r="H39" s="57"/>
      <c r="I39" s="57"/>
      <c r="J39" s="57"/>
      <c r="K39" s="57"/>
      <c r="L39" s="57"/>
      <c r="M39" s="14"/>
      <c r="N39" s="119">
        <f>SUM(O39:X39)</f>
        <v>0</v>
      </c>
      <c r="O39" s="57"/>
      <c r="P39" s="57"/>
      <c r="Q39" s="57"/>
      <c r="R39" s="57"/>
      <c r="S39" s="57"/>
      <c r="T39" s="57"/>
      <c r="U39" s="57"/>
      <c r="V39" s="57"/>
      <c r="W39" s="59"/>
    </row>
    <row r="40" spans="1:24" x14ac:dyDescent="0.35">
      <c r="A40" s="17"/>
      <c r="B40" s="57"/>
      <c r="C40" s="57"/>
      <c r="D40" s="57"/>
      <c r="E40" s="57"/>
      <c r="F40" s="57"/>
      <c r="G40" s="57"/>
      <c r="H40" s="57"/>
      <c r="I40" s="57"/>
      <c r="J40" s="57"/>
      <c r="K40" s="57"/>
      <c r="L40" s="57"/>
      <c r="M40" s="14"/>
      <c r="N40" s="119"/>
      <c r="O40" s="57"/>
      <c r="P40" s="57"/>
      <c r="Q40" s="57"/>
      <c r="R40" s="57"/>
      <c r="S40" s="57"/>
      <c r="T40" s="57"/>
      <c r="U40" s="57"/>
      <c r="V40" s="57"/>
      <c r="W40" s="59"/>
    </row>
    <row r="41" spans="1:24" x14ac:dyDescent="0.35">
      <c r="A41" s="15" t="s">
        <v>50</v>
      </c>
      <c r="B41" s="10">
        <f t="shared" ref="B41:B46" si="12">C41+N41</f>
        <v>0</v>
      </c>
      <c r="C41" s="10">
        <f>SUM(C42:C46)</f>
        <v>0</v>
      </c>
      <c r="D41" s="10">
        <f t="shared" ref="D41:X41" si="13">SUM(D42:D46)</f>
        <v>0</v>
      </c>
      <c r="E41" s="10">
        <f t="shared" si="13"/>
        <v>0</v>
      </c>
      <c r="F41" s="10">
        <f t="shared" si="13"/>
        <v>0</v>
      </c>
      <c r="G41" s="10">
        <f t="shared" si="13"/>
        <v>0</v>
      </c>
      <c r="H41" s="10">
        <f t="shared" si="13"/>
        <v>0</v>
      </c>
      <c r="I41" s="10">
        <f t="shared" si="13"/>
        <v>0</v>
      </c>
      <c r="J41" s="10">
        <f t="shared" si="13"/>
        <v>0</v>
      </c>
      <c r="K41" s="10">
        <f t="shared" si="13"/>
        <v>0</v>
      </c>
      <c r="L41" s="10">
        <f t="shared" si="13"/>
        <v>0</v>
      </c>
      <c r="M41" s="11">
        <f t="shared" si="13"/>
        <v>0</v>
      </c>
      <c r="N41" s="118">
        <f t="shared" si="13"/>
        <v>0</v>
      </c>
      <c r="O41" s="10">
        <f t="shared" si="13"/>
        <v>0</v>
      </c>
      <c r="P41" s="10">
        <f t="shared" si="13"/>
        <v>0</v>
      </c>
      <c r="Q41" s="10">
        <f t="shared" si="13"/>
        <v>0</v>
      </c>
      <c r="R41" s="10">
        <f t="shared" si="13"/>
        <v>0</v>
      </c>
      <c r="S41" s="10">
        <f t="shared" si="13"/>
        <v>0</v>
      </c>
      <c r="T41" s="10">
        <f t="shared" si="13"/>
        <v>0</v>
      </c>
      <c r="U41" s="10">
        <f t="shared" si="13"/>
        <v>0</v>
      </c>
      <c r="V41" s="10">
        <f t="shared" si="13"/>
        <v>0</v>
      </c>
      <c r="W41" s="10">
        <f t="shared" si="13"/>
        <v>0</v>
      </c>
      <c r="X41" s="11">
        <f t="shared" si="13"/>
        <v>0</v>
      </c>
    </row>
    <row r="42" spans="1:24" x14ac:dyDescent="0.35">
      <c r="A42" s="16" t="s">
        <v>406</v>
      </c>
      <c r="B42" s="57">
        <f t="shared" si="12"/>
        <v>0</v>
      </c>
      <c r="C42" s="57">
        <f>SUM(D42:M42)</f>
        <v>0</v>
      </c>
      <c r="D42" s="57"/>
      <c r="E42" s="57"/>
      <c r="F42" s="57"/>
      <c r="G42" s="57"/>
      <c r="H42" s="57"/>
      <c r="I42" s="57"/>
      <c r="J42" s="57"/>
      <c r="K42" s="57"/>
      <c r="L42" s="57"/>
      <c r="M42" s="14"/>
      <c r="N42" s="119">
        <f>SUM(O42:X42)</f>
        <v>0</v>
      </c>
      <c r="O42" s="57"/>
      <c r="P42" s="57"/>
      <c r="Q42" s="57"/>
      <c r="R42" s="57"/>
      <c r="S42" s="57"/>
      <c r="T42" s="57"/>
      <c r="U42" s="57"/>
      <c r="V42" s="57"/>
      <c r="W42" s="59"/>
    </row>
    <row r="43" spans="1:24" x14ac:dyDescent="0.35">
      <c r="A43" s="6" t="s">
        <v>131</v>
      </c>
      <c r="B43" s="57">
        <f t="shared" si="12"/>
        <v>0</v>
      </c>
      <c r="C43" s="57">
        <f>SUM(D43:M43)</f>
        <v>0</v>
      </c>
      <c r="D43" s="57"/>
      <c r="E43" s="57"/>
      <c r="F43" s="57"/>
      <c r="G43" s="57"/>
      <c r="H43" s="57"/>
      <c r="I43" s="57"/>
      <c r="J43" s="57"/>
      <c r="K43" s="57"/>
      <c r="L43" s="57"/>
      <c r="M43" s="14"/>
      <c r="N43" s="119">
        <f>SUM(O43:X43)</f>
        <v>0</v>
      </c>
      <c r="O43" s="57"/>
      <c r="P43" s="57"/>
      <c r="Q43" s="57"/>
      <c r="R43" s="57"/>
      <c r="S43" s="57"/>
      <c r="T43" s="57"/>
      <c r="U43" s="57"/>
      <c r="V43" s="57"/>
      <c r="W43" s="59"/>
    </row>
    <row r="44" spans="1:24" x14ac:dyDescent="0.35">
      <c r="A44" s="6" t="s">
        <v>132</v>
      </c>
      <c r="B44" s="57">
        <f t="shared" si="12"/>
        <v>0</v>
      </c>
      <c r="C44" s="57">
        <f>SUM(D44:M44)</f>
        <v>0</v>
      </c>
      <c r="D44" s="57"/>
      <c r="E44" s="57"/>
      <c r="F44" s="57"/>
      <c r="G44" s="57"/>
      <c r="H44" s="57"/>
      <c r="I44" s="57"/>
      <c r="J44" s="57"/>
      <c r="K44" s="57"/>
      <c r="L44" s="57"/>
      <c r="M44" s="14"/>
      <c r="N44" s="119">
        <f>SUM(O44:X44)</f>
        <v>0</v>
      </c>
      <c r="O44" s="57"/>
      <c r="P44" s="57"/>
      <c r="Q44" s="57"/>
      <c r="R44" s="57"/>
      <c r="S44" s="57"/>
      <c r="T44" s="57"/>
      <c r="U44" s="57"/>
      <c r="V44" s="57"/>
      <c r="W44" s="59"/>
    </row>
    <row r="45" spans="1:24" x14ac:dyDescent="0.35">
      <c r="A45" s="6" t="s">
        <v>135</v>
      </c>
      <c r="B45" s="57">
        <f t="shared" si="12"/>
        <v>0</v>
      </c>
      <c r="C45" s="57">
        <f>SUM(D45:M45)</f>
        <v>0</v>
      </c>
      <c r="D45" s="57"/>
      <c r="E45" s="57"/>
      <c r="F45" s="57"/>
      <c r="G45" s="57"/>
      <c r="H45" s="57"/>
      <c r="I45" s="57"/>
      <c r="J45" s="57"/>
      <c r="K45" s="57"/>
      <c r="L45" s="57"/>
      <c r="M45" s="14"/>
      <c r="N45" s="119">
        <f>SUM(O45:X45)</f>
        <v>0</v>
      </c>
      <c r="O45" s="57"/>
      <c r="P45" s="57"/>
      <c r="Q45" s="57"/>
      <c r="R45" s="57"/>
      <c r="S45" s="57"/>
      <c r="T45" s="57"/>
      <c r="U45" s="57"/>
      <c r="V45" s="57"/>
      <c r="W45" s="59"/>
    </row>
    <row r="46" spans="1:24" x14ac:dyDescent="0.35">
      <c r="A46" s="6" t="s">
        <v>136</v>
      </c>
      <c r="B46" s="57">
        <f t="shared" si="12"/>
        <v>0</v>
      </c>
      <c r="C46" s="57">
        <f>SUM(D46:M46)</f>
        <v>0</v>
      </c>
      <c r="D46" s="57"/>
      <c r="E46" s="57"/>
      <c r="F46" s="57"/>
      <c r="G46" s="57"/>
      <c r="H46" s="57"/>
      <c r="I46" s="57"/>
      <c r="J46" s="57"/>
      <c r="K46" s="57"/>
      <c r="L46" s="57"/>
      <c r="M46" s="14"/>
      <c r="N46" s="119">
        <f>SUM(O46:X46)</f>
        <v>0</v>
      </c>
      <c r="O46" s="57"/>
      <c r="P46" s="57"/>
      <c r="Q46" s="57"/>
      <c r="R46" s="57"/>
      <c r="S46" s="57"/>
      <c r="T46" s="57"/>
      <c r="U46" s="57"/>
      <c r="V46" s="57"/>
      <c r="W46" s="59"/>
    </row>
    <row r="47" spans="1:24" x14ac:dyDescent="0.35">
      <c r="A47" s="17"/>
      <c r="B47" s="57"/>
      <c r="C47" s="57"/>
      <c r="D47" s="57"/>
      <c r="E47" s="57"/>
      <c r="F47" s="57"/>
      <c r="G47" s="57"/>
      <c r="H47" s="57"/>
      <c r="I47" s="57"/>
      <c r="J47" s="57"/>
      <c r="K47" s="57"/>
      <c r="L47" s="57"/>
      <c r="M47" s="14"/>
      <c r="N47" s="119"/>
      <c r="O47" s="57"/>
      <c r="P47" s="57"/>
      <c r="Q47" s="57"/>
      <c r="R47" s="57"/>
      <c r="S47" s="57"/>
      <c r="T47" s="57"/>
      <c r="U47" s="57"/>
      <c r="V47" s="57"/>
      <c r="W47" s="59"/>
    </row>
    <row r="48" spans="1:24" x14ac:dyDescent="0.35">
      <c r="A48" s="15" t="s">
        <v>51</v>
      </c>
      <c r="B48" s="10">
        <f>C48+N48</f>
        <v>0</v>
      </c>
      <c r="C48" s="10">
        <f>SUM(C49:C55)</f>
        <v>0</v>
      </c>
      <c r="D48" s="10">
        <f t="shared" ref="D48:X48" si="14">SUM(D49:D55)</f>
        <v>0</v>
      </c>
      <c r="E48" s="10">
        <f t="shared" si="14"/>
        <v>0</v>
      </c>
      <c r="F48" s="10">
        <f t="shared" si="14"/>
        <v>0</v>
      </c>
      <c r="G48" s="10">
        <f t="shared" si="14"/>
        <v>0</v>
      </c>
      <c r="H48" s="10">
        <f t="shared" si="14"/>
        <v>0</v>
      </c>
      <c r="I48" s="10">
        <f t="shared" si="14"/>
        <v>0</v>
      </c>
      <c r="J48" s="10">
        <f t="shared" si="14"/>
        <v>0</v>
      </c>
      <c r="K48" s="10">
        <f t="shared" si="14"/>
        <v>0</v>
      </c>
      <c r="L48" s="10">
        <f t="shared" si="14"/>
        <v>0</v>
      </c>
      <c r="M48" s="11">
        <f t="shared" si="14"/>
        <v>0</v>
      </c>
      <c r="N48" s="118">
        <f t="shared" si="14"/>
        <v>0</v>
      </c>
      <c r="O48" s="10">
        <f t="shared" si="14"/>
        <v>0</v>
      </c>
      <c r="P48" s="10">
        <f t="shared" si="14"/>
        <v>0</v>
      </c>
      <c r="Q48" s="10">
        <f t="shared" si="14"/>
        <v>0</v>
      </c>
      <c r="R48" s="10">
        <f t="shared" si="14"/>
        <v>0</v>
      </c>
      <c r="S48" s="10">
        <f t="shared" si="14"/>
        <v>0</v>
      </c>
      <c r="T48" s="10">
        <f t="shared" si="14"/>
        <v>0</v>
      </c>
      <c r="U48" s="10">
        <f t="shared" si="14"/>
        <v>0</v>
      </c>
      <c r="V48" s="10">
        <f t="shared" si="14"/>
        <v>0</v>
      </c>
      <c r="W48" s="10">
        <f t="shared" si="14"/>
        <v>0</v>
      </c>
      <c r="X48" s="11">
        <f t="shared" si="14"/>
        <v>0</v>
      </c>
    </row>
    <row r="49" spans="1:24" x14ac:dyDescent="0.35">
      <c r="A49" s="6" t="s">
        <v>176</v>
      </c>
      <c r="B49" s="57">
        <f t="shared" ref="B49:B55" si="15">C49+N49</f>
        <v>0</v>
      </c>
      <c r="C49" s="57">
        <f t="shared" ref="C49:C55" si="16">SUM(D49:M49)</f>
        <v>0</v>
      </c>
      <c r="D49" s="57"/>
      <c r="E49" s="57"/>
      <c r="F49" s="57"/>
      <c r="G49" s="57"/>
      <c r="H49" s="57"/>
      <c r="I49" s="57"/>
      <c r="J49" s="57"/>
      <c r="K49" s="57"/>
      <c r="L49" s="57"/>
      <c r="M49" s="14"/>
      <c r="N49" s="119">
        <f t="shared" ref="N49:N55" si="17">SUM(O49:X49)</f>
        <v>0</v>
      </c>
      <c r="O49" s="57"/>
      <c r="P49" s="57"/>
      <c r="Q49" s="57"/>
      <c r="R49" s="57"/>
      <c r="S49" s="57"/>
      <c r="T49" s="57"/>
      <c r="U49" s="57"/>
      <c r="V49" s="57"/>
      <c r="W49" s="59"/>
    </row>
    <row r="50" spans="1:24" x14ac:dyDescent="0.35">
      <c r="A50" s="6" t="s">
        <v>138</v>
      </c>
      <c r="B50" s="57">
        <f t="shared" si="15"/>
        <v>0</v>
      </c>
      <c r="C50" s="57">
        <f t="shared" si="16"/>
        <v>0</v>
      </c>
      <c r="D50" s="57"/>
      <c r="E50" s="57"/>
      <c r="F50" s="57"/>
      <c r="G50" s="57"/>
      <c r="H50" s="57"/>
      <c r="I50" s="57"/>
      <c r="J50" s="57"/>
      <c r="K50" s="57"/>
      <c r="L50" s="57"/>
      <c r="M50" s="14"/>
      <c r="N50" s="119">
        <f t="shared" si="17"/>
        <v>0</v>
      </c>
      <c r="O50" s="57"/>
      <c r="P50" s="57"/>
      <c r="Q50" s="57"/>
      <c r="R50" s="57"/>
      <c r="S50" s="57"/>
      <c r="T50" s="57"/>
      <c r="U50" s="57"/>
      <c r="V50" s="57"/>
      <c r="W50" s="59"/>
    </row>
    <row r="51" spans="1:24" x14ac:dyDescent="0.35">
      <c r="A51" s="6" t="s">
        <v>137</v>
      </c>
      <c r="B51" s="57">
        <f t="shared" si="15"/>
        <v>0</v>
      </c>
      <c r="C51" s="57">
        <f t="shared" si="16"/>
        <v>0</v>
      </c>
      <c r="D51" s="57"/>
      <c r="E51" s="57"/>
      <c r="F51" s="57"/>
      <c r="G51" s="57"/>
      <c r="H51" s="57"/>
      <c r="I51" s="57"/>
      <c r="J51" s="57"/>
      <c r="K51" s="57"/>
      <c r="L51" s="57"/>
      <c r="M51" s="14"/>
      <c r="N51" s="119">
        <f t="shared" si="17"/>
        <v>0</v>
      </c>
      <c r="O51" s="57"/>
      <c r="P51" s="57"/>
      <c r="Q51" s="57"/>
      <c r="R51" s="57"/>
      <c r="S51" s="57"/>
      <c r="T51" s="57"/>
      <c r="U51" s="57"/>
      <c r="V51" s="57"/>
      <c r="W51" s="59"/>
    </row>
    <row r="52" spans="1:24" x14ac:dyDescent="0.35">
      <c r="A52" s="6" t="s">
        <v>391</v>
      </c>
      <c r="B52" s="57">
        <f t="shared" si="15"/>
        <v>0</v>
      </c>
      <c r="C52" s="57">
        <f t="shared" si="16"/>
        <v>0</v>
      </c>
      <c r="D52" s="57"/>
      <c r="E52" s="57"/>
      <c r="F52" s="57"/>
      <c r="G52" s="57"/>
      <c r="H52" s="57"/>
      <c r="I52" s="57"/>
      <c r="J52" s="57"/>
      <c r="K52" s="57"/>
      <c r="L52" s="57"/>
      <c r="M52" s="14"/>
      <c r="N52" s="119">
        <f t="shared" si="17"/>
        <v>0</v>
      </c>
      <c r="O52" s="57"/>
      <c r="P52" s="57"/>
      <c r="Q52" s="57"/>
      <c r="R52" s="57"/>
      <c r="S52" s="57"/>
      <c r="T52" s="57"/>
      <c r="U52" s="57"/>
      <c r="V52" s="57"/>
      <c r="W52" s="59"/>
    </row>
    <row r="53" spans="1:24" x14ac:dyDescent="0.35">
      <c r="A53" s="6" t="s">
        <v>392</v>
      </c>
      <c r="B53" s="57">
        <f t="shared" si="15"/>
        <v>0</v>
      </c>
      <c r="C53" s="57">
        <f t="shared" si="16"/>
        <v>0</v>
      </c>
      <c r="D53" s="57"/>
      <c r="E53" s="57"/>
      <c r="F53" s="57"/>
      <c r="G53" s="57"/>
      <c r="H53" s="57"/>
      <c r="I53" s="57"/>
      <c r="J53" s="57"/>
      <c r="K53" s="57"/>
      <c r="L53" s="57"/>
      <c r="M53" s="14"/>
      <c r="N53" s="119">
        <f t="shared" si="17"/>
        <v>0</v>
      </c>
      <c r="O53" s="57"/>
      <c r="P53" s="57"/>
      <c r="Q53" s="57"/>
      <c r="R53" s="57"/>
      <c r="S53" s="57"/>
      <c r="T53" s="57"/>
      <c r="U53" s="57"/>
      <c r="V53" s="57"/>
      <c r="W53" s="59"/>
    </row>
    <row r="54" spans="1:24" x14ac:dyDescent="0.35">
      <c r="A54" s="6" t="s">
        <v>139</v>
      </c>
      <c r="B54" s="57">
        <f t="shared" si="15"/>
        <v>0</v>
      </c>
      <c r="C54" s="57">
        <f t="shared" si="16"/>
        <v>0</v>
      </c>
      <c r="D54" s="57"/>
      <c r="E54" s="57"/>
      <c r="F54" s="57"/>
      <c r="G54" s="57"/>
      <c r="H54" s="57"/>
      <c r="I54" s="57"/>
      <c r="J54" s="57"/>
      <c r="K54" s="57"/>
      <c r="L54" s="57"/>
      <c r="M54" s="14"/>
      <c r="N54" s="119">
        <f t="shared" si="17"/>
        <v>0</v>
      </c>
      <c r="O54" s="57"/>
      <c r="P54" s="57"/>
      <c r="Q54" s="57"/>
      <c r="R54" s="57"/>
      <c r="S54" s="57"/>
      <c r="T54" s="57"/>
      <c r="U54" s="57"/>
      <c r="V54" s="57"/>
      <c r="W54" s="59"/>
    </row>
    <row r="55" spans="1:24" x14ac:dyDescent="0.35">
      <c r="A55" s="6" t="s">
        <v>140</v>
      </c>
      <c r="B55" s="57">
        <f t="shared" si="15"/>
        <v>0</v>
      </c>
      <c r="C55" s="57">
        <f t="shared" si="16"/>
        <v>0</v>
      </c>
      <c r="D55" s="57"/>
      <c r="E55" s="57"/>
      <c r="F55" s="57"/>
      <c r="G55" s="57"/>
      <c r="H55" s="57"/>
      <c r="I55" s="57"/>
      <c r="J55" s="57"/>
      <c r="K55" s="57"/>
      <c r="L55" s="57"/>
      <c r="M55" s="14"/>
      <c r="N55" s="119">
        <f t="shared" si="17"/>
        <v>0</v>
      </c>
      <c r="O55" s="57"/>
      <c r="P55" s="57"/>
      <c r="Q55" s="57"/>
      <c r="R55" s="57"/>
      <c r="S55" s="57"/>
      <c r="T55" s="57"/>
      <c r="U55" s="57"/>
      <c r="V55" s="57"/>
      <c r="W55" s="59"/>
    </row>
    <row r="56" spans="1:24" x14ac:dyDescent="0.35">
      <c r="A56" s="18"/>
      <c r="B56" s="59"/>
      <c r="C56" s="59"/>
      <c r="D56" s="59"/>
      <c r="E56" s="59"/>
      <c r="F56" s="59"/>
      <c r="G56" s="59"/>
      <c r="H56" s="59"/>
      <c r="I56" s="59"/>
      <c r="J56" s="59"/>
      <c r="K56" s="59"/>
      <c r="L56" s="59"/>
      <c r="M56" s="24"/>
      <c r="N56" s="120"/>
      <c r="O56" s="59"/>
      <c r="P56" s="59"/>
      <c r="Q56" s="59"/>
      <c r="R56" s="59"/>
      <c r="S56" s="59"/>
      <c r="T56" s="59"/>
      <c r="U56" s="59"/>
      <c r="V56" s="59"/>
      <c r="W56" s="59"/>
    </row>
    <row r="57" spans="1:24" x14ac:dyDescent="0.35">
      <c r="A57" s="15" t="s">
        <v>14</v>
      </c>
      <c r="B57" s="10">
        <f>C57+N57</f>
        <v>0</v>
      </c>
      <c r="C57" s="10">
        <f>SUM(C58:C64)</f>
        <v>0</v>
      </c>
      <c r="D57" s="10">
        <f t="shared" ref="D57:X57" si="18">SUM(D58:D64)</f>
        <v>0</v>
      </c>
      <c r="E57" s="10">
        <f t="shared" si="18"/>
        <v>0</v>
      </c>
      <c r="F57" s="10">
        <f t="shared" si="18"/>
        <v>0</v>
      </c>
      <c r="G57" s="10">
        <f t="shared" si="18"/>
        <v>0</v>
      </c>
      <c r="H57" s="10">
        <f t="shared" si="18"/>
        <v>0</v>
      </c>
      <c r="I57" s="10">
        <f t="shared" si="18"/>
        <v>0</v>
      </c>
      <c r="J57" s="10">
        <f t="shared" si="18"/>
        <v>0</v>
      </c>
      <c r="K57" s="10">
        <f t="shared" si="18"/>
        <v>0</v>
      </c>
      <c r="L57" s="10">
        <f t="shared" si="18"/>
        <v>0</v>
      </c>
      <c r="M57" s="11">
        <f t="shared" si="18"/>
        <v>0</v>
      </c>
      <c r="N57" s="118">
        <f t="shared" si="18"/>
        <v>0</v>
      </c>
      <c r="O57" s="10">
        <f t="shared" si="18"/>
        <v>0</v>
      </c>
      <c r="P57" s="10">
        <f t="shared" si="18"/>
        <v>0</v>
      </c>
      <c r="Q57" s="10">
        <f t="shared" si="18"/>
        <v>0</v>
      </c>
      <c r="R57" s="10">
        <f t="shared" si="18"/>
        <v>0</v>
      </c>
      <c r="S57" s="10">
        <f t="shared" si="18"/>
        <v>0</v>
      </c>
      <c r="T57" s="10">
        <f t="shared" si="18"/>
        <v>0</v>
      </c>
      <c r="U57" s="10">
        <f t="shared" si="18"/>
        <v>0</v>
      </c>
      <c r="V57" s="10">
        <f t="shared" si="18"/>
        <v>0</v>
      </c>
      <c r="W57" s="10">
        <f t="shared" si="18"/>
        <v>0</v>
      </c>
      <c r="X57" s="11">
        <f t="shared" si="18"/>
        <v>0</v>
      </c>
    </row>
    <row r="58" spans="1:24" x14ac:dyDescent="0.35">
      <c r="A58" s="16" t="s">
        <v>170</v>
      </c>
      <c r="B58" s="57">
        <f t="shared" ref="B58:B64" si="19">C58+N58</f>
        <v>0</v>
      </c>
      <c r="C58" s="57">
        <f t="shared" ref="C58:C64" si="20">SUM(D58:M58)</f>
        <v>0</v>
      </c>
      <c r="D58" s="57"/>
      <c r="E58" s="57"/>
      <c r="F58" s="57"/>
      <c r="G58" s="57"/>
      <c r="H58" s="57"/>
      <c r="I58" s="57"/>
      <c r="J58" s="57"/>
      <c r="K58" s="57"/>
      <c r="L58" s="57"/>
      <c r="M58" s="14"/>
      <c r="N58" s="119">
        <f t="shared" ref="N58:N64" si="21">SUM(O58:X58)</f>
        <v>0</v>
      </c>
      <c r="O58" s="57"/>
      <c r="P58" s="57"/>
      <c r="Q58" s="57"/>
      <c r="R58" s="57"/>
      <c r="S58" s="57"/>
      <c r="T58" s="57"/>
      <c r="U58" s="57"/>
      <c r="V58" s="57"/>
      <c r="W58" s="59"/>
    </row>
    <row r="59" spans="1:24" x14ac:dyDescent="0.35">
      <c r="A59" s="16" t="s">
        <v>386</v>
      </c>
      <c r="B59" s="57">
        <f t="shared" si="19"/>
        <v>0</v>
      </c>
      <c r="C59" s="57">
        <f t="shared" si="20"/>
        <v>0</v>
      </c>
      <c r="D59" s="57"/>
      <c r="E59" s="57"/>
      <c r="F59" s="57"/>
      <c r="G59" s="57"/>
      <c r="H59" s="57"/>
      <c r="I59" s="57"/>
      <c r="J59" s="57"/>
      <c r="K59" s="57"/>
      <c r="L59" s="57"/>
      <c r="M59" s="14"/>
      <c r="N59" s="119">
        <f t="shared" si="21"/>
        <v>0</v>
      </c>
      <c r="O59" s="57"/>
      <c r="P59" s="57"/>
      <c r="Q59" s="57"/>
      <c r="R59" s="57"/>
      <c r="S59" s="57"/>
      <c r="T59" s="57"/>
      <c r="U59" s="57"/>
      <c r="V59" s="57"/>
      <c r="W59" s="59"/>
    </row>
    <row r="60" spans="1:24" x14ac:dyDescent="0.35">
      <c r="A60" s="6" t="s">
        <v>141</v>
      </c>
      <c r="B60" s="57">
        <f t="shared" si="19"/>
        <v>0</v>
      </c>
      <c r="C60" s="57">
        <f t="shared" si="20"/>
        <v>0</v>
      </c>
      <c r="D60" s="57"/>
      <c r="E60" s="57"/>
      <c r="F60" s="57"/>
      <c r="G60" s="57"/>
      <c r="H60" s="57"/>
      <c r="I60" s="57"/>
      <c r="J60" s="57"/>
      <c r="K60" s="57"/>
      <c r="L60" s="57"/>
      <c r="M60" s="14"/>
      <c r="N60" s="119">
        <f t="shared" si="21"/>
        <v>0</v>
      </c>
      <c r="O60" s="57"/>
      <c r="P60" s="57"/>
      <c r="Q60" s="57"/>
      <c r="R60" s="57"/>
      <c r="S60" s="57"/>
      <c r="T60" s="57"/>
      <c r="U60" s="57"/>
      <c r="V60" s="57"/>
      <c r="W60" s="59"/>
    </row>
    <row r="61" spans="1:24" x14ac:dyDescent="0.35">
      <c r="A61" s="6" t="s">
        <v>142</v>
      </c>
      <c r="B61" s="57">
        <f t="shared" si="19"/>
        <v>0</v>
      </c>
      <c r="C61" s="57">
        <f t="shared" si="20"/>
        <v>0</v>
      </c>
      <c r="D61" s="57"/>
      <c r="E61" s="57"/>
      <c r="F61" s="57"/>
      <c r="G61" s="57"/>
      <c r="H61" s="57"/>
      <c r="I61" s="57"/>
      <c r="J61" s="57"/>
      <c r="K61" s="57"/>
      <c r="L61" s="57"/>
      <c r="M61" s="14"/>
      <c r="N61" s="119">
        <f t="shared" si="21"/>
        <v>0</v>
      </c>
      <c r="O61" s="57"/>
      <c r="P61" s="57"/>
      <c r="Q61" s="57"/>
      <c r="R61" s="57"/>
      <c r="S61" s="57"/>
      <c r="T61" s="57"/>
      <c r="U61" s="57"/>
      <c r="V61" s="57"/>
      <c r="W61" s="59"/>
    </row>
    <row r="62" spans="1:24" x14ac:dyDescent="0.35">
      <c r="A62" s="6" t="s">
        <v>143</v>
      </c>
      <c r="B62" s="57">
        <f t="shared" si="19"/>
        <v>0</v>
      </c>
      <c r="C62" s="57">
        <f t="shared" si="20"/>
        <v>0</v>
      </c>
      <c r="D62" s="57"/>
      <c r="E62" s="57"/>
      <c r="F62" s="57"/>
      <c r="G62" s="57"/>
      <c r="H62" s="57"/>
      <c r="I62" s="57"/>
      <c r="J62" s="57"/>
      <c r="K62" s="57"/>
      <c r="L62" s="57"/>
      <c r="M62" s="14"/>
      <c r="N62" s="119">
        <f t="shared" si="21"/>
        <v>0</v>
      </c>
      <c r="O62" s="57"/>
      <c r="P62" s="57"/>
      <c r="Q62" s="57"/>
      <c r="R62" s="57"/>
      <c r="S62" s="57"/>
      <c r="T62" s="57"/>
      <c r="U62" s="57"/>
      <c r="V62" s="57"/>
      <c r="W62" s="59"/>
    </row>
    <row r="63" spans="1:24" x14ac:dyDescent="0.35">
      <c r="A63" s="6" t="s">
        <v>144</v>
      </c>
      <c r="B63" s="57">
        <f t="shared" si="19"/>
        <v>0</v>
      </c>
      <c r="C63" s="57">
        <f t="shared" si="20"/>
        <v>0</v>
      </c>
      <c r="D63" s="57"/>
      <c r="E63" s="57"/>
      <c r="F63" s="57"/>
      <c r="G63" s="57"/>
      <c r="H63" s="57"/>
      <c r="I63" s="57"/>
      <c r="J63" s="57"/>
      <c r="K63" s="57"/>
      <c r="L63" s="57"/>
      <c r="M63" s="14"/>
      <c r="N63" s="119">
        <f t="shared" si="21"/>
        <v>0</v>
      </c>
      <c r="O63" s="57"/>
      <c r="P63" s="57"/>
      <c r="Q63" s="57"/>
      <c r="R63" s="57"/>
      <c r="S63" s="57"/>
      <c r="T63" s="57"/>
      <c r="U63" s="57"/>
      <c r="V63" s="57"/>
      <c r="W63" s="59"/>
    </row>
    <row r="64" spans="1:24" x14ac:dyDescent="0.35">
      <c r="A64" s="6" t="s">
        <v>116</v>
      </c>
      <c r="B64" s="57">
        <f t="shared" si="19"/>
        <v>0</v>
      </c>
      <c r="C64" s="57">
        <f t="shared" si="20"/>
        <v>0</v>
      </c>
      <c r="D64" s="57"/>
      <c r="E64" s="57"/>
      <c r="F64" s="57"/>
      <c r="G64" s="57"/>
      <c r="H64" s="57"/>
      <c r="I64" s="57"/>
      <c r="J64" s="57"/>
      <c r="K64" s="57"/>
      <c r="L64" s="57"/>
      <c r="M64" s="14"/>
      <c r="N64" s="119">
        <f t="shared" si="21"/>
        <v>0</v>
      </c>
      <c r="O64" s="57"/>
      <c r="P64" s="57"/>
      <c r="Q64" s="57"/>
      <c r="R64" s="57"/>
      <c r="S64" s="57"/>
      <c r="T64" s="57"/>
      <c r="U64" s="57"/>
      <c r="V64" s="57"/>
      <c r="W64" s="59"/>
    </row>
    <row r="65" spans="1:24" x14ac:dyDescent="0.35">
      <c r="A65" s="17"/>
      <c r="B65" s="13"/>
      <c r="C65" s="13"/>
      <c r="D65" s="13"/>
      <c r="E65" s="13"/>
      <c r="F65" s="13"/>
      <c r="G65" s="13"/>
      <c r="H65" s="13"/>
      <c r="I65" s="13"/>
      <c r="J65" s="13"/>
      <c r="K65" s="13"/>
      <c r="L65" s="13"/>
      <c r="M65" s="23"/>
      <c r="N65" s="117"/>
      <c r="O65" s="13"/>
      <c r="P65" s="13"/>
      <c r="Q65" s="13"/>
      <c r="R65" s="13"/>
      <c r="S65" s="13"/>
      <c r="T65" s="13"/>
      <c r="U65" s="13"/>
      <c r="V65" s="13"/>
      <c r="W65" s="59"/>
    </row>
    <row r="66" spans="1:24" x14ac:dyDescent="0.35">
      <c r="A66" s="15" t="s">
        <v>15</v>
      </c>
      <c r="B66" s="10">
        <f>C66+N66</f>
        <v>0</v>
      </c>
      <c r="C66" s="10">
        <f>SUM(C67:C72)</f>
        <v>0</v>
      </c>
      <c r="D66" s="10">
        <f t="shared" ref="D66:X66" si="22">SUM(D67:D72)</f>
        <v>0</v>
      </c>
      <c r="E66" s="10">
        <f t="shared" si="22"/>
        <v>0</v>
      </c>
      <c r="F66" s="10">
        <f t="shared" si="22"/>
        <v>0</v>
      </c>
      <c r="G66" s="10">
        <f t="shared" si="22"/>
        <v>0</v>
      </c>
      <c r="H66" s="10">
        <f t="shared" si="22"/>
        <v>0</v>
      </c>
      <c r="I66" s="10">
        <f t="shared" si="22"/>
        <v>0</v>
      </c>
      <c r="J66" s="10">
        <f t="shared" si="22"/>
        <v>0</v>
      </c>
      <c r="K66" s="10">
        <f t="shared" si="22"/>
        <v>0</v>
      </c>
      <c r="L66" s="10">
        <f t="shared" si="22"/>
        <v>0</v>
      </c>
      <c r="M66" s="11">
        <f t="shared" si="22"/>
        <v>0</v>
      </c>
      <c r="N66" s="118">
        <f t="shared" si="22"/>
        <v>0</v>
      </c>
      <c r="O66" s="10">
        <f t="shared" si="22"/>
        <v>0</v>
      </c>
      <c r="P66" s="10">
        <f t="shared" si="22"/>
        <v>0</v>
      </c>
      <c r="Q66" s="10">
        <f t="shared" si="22"/>
        <v>0</v>
      </c>
      <c r="R66" s="10">
        <f t="shared" si="22"/>
        <v>0</v>
      </c>
      <c r="S66" s="10">
        <f t="shared" si="22"/>
        <v>0</v>
      </c>
      <c r="T66" s="10">
        <f t="shared" si="22"/>
        <v>0</v>
      </c>
      <c r="U66" s="10">
        <f t="shared" si="22"/>
        <v>0</v>
      </c>
      <c r="V66" s="10">
        <f t="shared" si="22"/>
        <v>0</v>
      </c>
      <c r="W66" s="10">
        <f t="shared" si="22"/>
        <v>0</v>
      </c>
      <c r="X66" s="11">
        <f t="shared" si="22"/>
        <v>0</v>
      </c>
    </row>
    <row r="67" spans="1:24" x14ac:dyDescent="0.35">
      <c r="A67" s="16" t="s">
        <v>171</v>
      </c>
      <c r="B67" s="57">
        <f t="shared" ref="B67:B72" si="23">C67+N67</f>
        <v>0</v>
      </c>
      <c r="C67" s="57">
        <f t="shared" ref="C67:C72" si="24">SUM(D67:M67)</f>
        <v>0</v>
      </c>
      <c r="D67" s="57"/>
      <c r="E67" s="57"/>
      <c r="F67" s="57"/>
      <c r="G67" s="57"/>
      <c r="H67" s="57"/>
      <c r="I67" s="57"/>
      <c r="J67" s="57"/>
      <c r="K67" s="57"/>
      <c r="L67" s="57"/>
      <c r="M67" s="14"/>
      <c r="N67" s="119">
        <f t="shared" ref="N67:N72" si="25">SUM(O67:X67)</f>
        <v>0</v>
      </c>
      <c r="O67" s="57"/>
      <c r="P67" s="57"/>
      <c r="Q67" s="57"/>
      <c r="R67" s="57"/>
      <c r="S67" s="57"/>
      <c r="T67" s="57"/>
      <c r="U67" s="57"/>
      <c r="V67" s="57"/>
      <c r="W67" s="59"/>
    </row>
    <row r="68" spans="1:24" x14ac:dyDescent="0.35">
      <c r="A68" s="6" t="s">
        <v>145</v>
      </c>
      <c r="B68" s="57">
        <f t="shared" si="23"/>
        <v>0</v>
      </c>
      <c r="C68" s="57">
        <f t="shared" si="24"/>
        <v>0</v>
      </c>
      <c r="D68" s="57"/>
      <c r="E68" s="57"/>
      <c r="F68" s="57"/>
      <c r="G68" s="57"/>
      <c r="H68" s="57"/>
      <c r="I68" s="57"/>
      <c r="J68" s="57"/>
      <c r="K68" s="57"/>
      <c r="L68" s="57"/>
      <c r="M68" s="14"/>
      <c r="N68" s="119">
        <f t="shared" si="25"/>
        <v>0</v>
      </c>
      <c r="O68" s="57"/>
      <c r="P68" s="57"/>
      <c r="Q68" s="57"/>
      <c r="R68" s="57"/>
      <c r="S68" s="57"/>
      <c r="T68" s="57"/>
      <c r="U68" s="57"/>
      <c r="V68" s="57"/>
      <c r="W68" s="59"/>
    </row>
    <row r="69" spans="1:24" x14ac:dyDescent="0.35">
      <c r="A69" s="6" t="s">
        <v>146</v>
      </c>
      <c r="B69" s="57">
        <f t="shared" si="23"/>
        <v>0</v>
      </c>
      <c r="C69" s="57">
        <f t="shared" si="24"/>
        <v>0</v>
      </c>
      <c r="D69" s="57"/>
      <c r="E69" s="57"/>
      <c r="F69" s="57"/>
      <c r="G69" s="57"/>
      <c r="H69" s="57"/>
      <c r="I69" s="57"/>
      <c r="J69" s="57"/>
      <c r="K69" s="57"/>
      <c r="L69" s="57"/>
      <c r="M69" s="14"/>
      <c r="N69" s="119">
        <f t="shared" si="25"/>
        <v>0</v>
      </c>
      <c r="O69" s="57"/>
      <c r="P69" s="57"/>
      <c r="Q69" s="57"/>
      <c r="R69" s="57"/>
      <c r="S69" s="57"/>
      <c r="T69" s="57"/>
      <c r="U69" s="57"/>
      <c r="V69" s="57"/>
      <c r="W69" s="59"/>
    </row>
    <row r="70" spans="1:24" x14ac:dyDescent="0.35">
      <c r="A70" s="6" t="s">
        <v>177</v>
      </c>
      <c r="B70" s="57">
        <f t="shared" si="23"/>
        <v>0</v>
      </c>
      <c r="C70" s="57">
        <f t="shared" si="24"/>
        <v>0</v>
      </c>
      <c r="D70" s="57"/>
      <c r="E70" s="57"/>
      <c r="F70" s="57"/>
      <c r="G70" s="57"/>
      <c r="H70" s="57"/>
      <c r="I70" s="57"/>
      <c r="J70" s="57"/>
      <c r="K70" s="57"/>
      <c r="L70" s="57"/>
      <c r="M70" s="14"/>
      <c r="N70" s="119">
        <f t="shared" si="25"/>
        <v>0</v>
      </c>
      <c r="O70" s="57"/>
      <c r="P70" s="57"/>
      <c r="Q70" s="57"/>
      <c r="R70" s="57"/>
      <c r="S70" s="57"/>
      <c r="T70" s="57"/>
      <c r="U70" s="57"/>
      <c r="V70" s="57"/>
      <c r="W70" s="59"/>
    </row>
    <row r="71" spans="1:24" x14ac:dyDescent="0.35">
      <c r="A71" s="6" t="s">
        <v>172</v>
      </c>
      <c r="B71" s="57">
        <f t="shared" si="23"/>
        <v>0</v>
      </c>
      <c r="C71" s="57">
        <f t="shared" si="24"/>
        <v>0</v>
      </c>
      <c r="D71" s="57"/>
      <c r="E71" s="57"/>
      <c r="F71" s="57"/>
      <c r="G71" s="57"/>
      <c r="H71" s="57"/>
      <c r="I71" s="57"/>
      <c r="J71" s="57"/>
      <c r="K71" s="57"/>
      <c r="L71" s="57"/>
      <c r="M71" s="14"/>
      <c r="N71" s="119">
        <f t="shared" si="25"/>
        <v>0</v>
      </c>
      <c r="O71" s="57"/>
      <c r="P71" s="57"/>
      <c r="Q71" s="57"/>
      <c r="R71" s="57"/>
      <c r="S71" s="57"/>
      <c r="T71" s="57"/>
      <c r="U71" s="57"/>
      <c r="V71" s="57"/>
      <c r="W71" s="59"/>
    </row>
    <row r="72" spans="1:24" x14ac:dyDescent="0.35">
      <c r="A72" s="6" t="s">
        <v>147</v>
      </c>
      <c r="B72" s="57">
        <f t="shared" si="23"/>
        <v>0</v>
      </c>
      <c r="C72" s="57">
        <f t="shared" si="24"/>
        <v>0</v>
      </c>
      <c r="D72" s="57"/>
      <c r="E72" s="57"/>
      <c r="F72" s="57"/>
      <c r="G72" s="57"/>
      <c r="H72" s="57"/>
      <c r="I72" s="57"/>
      <c r="J72" s="57"/>
      <c r="K72" s="57"/>
      <c r="L72" s="57"/>
      <c r="M72" s="14"/>
      <c r="N72" s="119">
        <f t="shared" si="25"/>
        <v>0</v>
      </c>
      <c r="O72" s="57"/>
      <c r="P72" s="57"/>
      <c r="Q72" s="57"/>
      <c r="R72" s="57"/>
      <c r="S72" s="57"/>
      <c r="T72" s="57"/>
      <c r="U72" s="57"/>
      <c r="V72" s="57"/>
      <c r="W72" s="59"/>
    </row>
    <row r="73" spans="1:24" x14ac:dyDescent="0.35">
      <c r="A73" s="17"/>
      <c r="B73" s="13"/>
      <c r="C73" s="13"/>
      <c r="D73" s="13"/>
      <c r="E73" s="13"/>
      <c r="F73" s="13"/>
      <c r="G73" s="13"/>
      <c r="H73" s="13"/>
      <c r="I73" s="13"/>
      <c r="J73" s="13"/>
      <c r="K73" s="13"/>
      <c r="L73" s="13"/>
      <c r="M73" s="23"/>
      <c r="N73" s="117"/>
      <c r="O73" s="13"/>
      <c r="P73" s="13"/>
      <c r="Q73" s="13"/>
      <c r="R73" s="13"/>
      <c r="S73" s="13"/>
      <c r="T73" s="13"/>
      <c r="U73" s="13"/>
      <c r="V73" s="13"/>
      <c r="W73" s="59"/>
    </row>
    <row r="74" spans="1:24" x14ac:dyDescent="0.35">
      <c r="A74" s="15" t="s">
        <v>52</v>
      </c>
      <c r="B74" s="10">
        <f>C74+N74</f>
        <v>0</v>
      </c>
      <c r="C74" s="10">
        <f>SUM(C75:C80)</f>
        <v>0</v>
      </c>
      <c r="D74" s="10">
        <f t="shared" ref="D74:X74" si="26">SUM(D75:D80)</f>
        <v>0</v>
      </c>
      <c r="E74" s="10">
        <f t="shared" si="26"/>
        <v>0</v>
      </c>
      <c r="F74" s="10">
        <f t="shared" si="26"/>
        <v>0</v>
      </c>
      <c r="G74" s="10">
        <f t="shared" si="26"/>
        <v>0</v>
      </c>
      <c r="H74" s="10">
        <f t="shared" si="26"/>
        <v>0</v>
      </c>
      <c r="I74" s="10">
        <f t="shared" si="26"/>
        <v>0</v>
      </c>
      <c r="J74" s="10">
        <f t="shared" si="26"/>
        <v>0</v>
      </c>
      <c r="K74" s="10">
        <f t="shared" si="26"/>
        <v>0</v>
      </c>
      <c r="L74" s="10">
        <f t="shared" si="26"/>
        <v>0</v>
      </c>
      <c r="M74" s="11">
        <f t="shared" si="26"/>
        <v>0</v>
      </c>
      <c r="N74" s="118">
        <f t="shared" si="26"/>
        <v>0</v>
      </c>
      <c r="O74" s="10">
        <f t="shared" si="26"/>
        <v>0</v>
      </c>
      <c r="P74" s="10">
        <f t="shared" si="26"/>
        <v>0</v>
      </c>
      <c r="Q74" s="10">
        <f t="shared" si="26"/>
        <v>0</v>
      </c>
      <c r="R74" s="10">
        <f t="shared" si="26"/>
        <v>0</v>
      </c>
      <c r="S74" s="10">
        <f t="shared" si="26"/>
        <v>0</v>
      </c>
      <c r="T74" s="10">
        <f t="shared" si="26"/>
        <v>0</v>
      </c>
      <c r="U74" s="10">
        <f t="shared" si="26"/>
        <v>0</v>
      </c>
      <c r="V74" s="10">
        <f t="shared" si="26"/>
        <v>0</v>
      </c>
      <c r="W74" s="10">
        <f t="shared" si="26"/>
        <v>0</v>
      </c>
      <c r="X74" s="11">
        <f t="shared" si="26"/>
        <v>0</v>
      </c>
    </row>
    <row r="75" spans="1:24" x14ac:dyDescent="0.35">
      <c r="A75" s="6" t="s">
        <v>428</v>
      </c>
      <c r="B75" s="57">
        <f t="shared" ref="B75:B80" si="27">C75+N75</f>
        <v>0</v>
      </c>
      <c r="C75" s="57">
        <f t="shared" ref="C75:C80" si="28">SUM(D75:M75)</f>
        <v>0</v>
      </c>
      <c r="D75" s="57"/>
      <c r="E75" s="57"/>
      <c r="F75" s="57"/>
      <c r="G75" s="57"/>
      <c r="H75" s="57"/>
      <c r="I75" s="57"/>
      <c r="J75" s="57"/>
      <c r="K75" s="57"/>
      <c r="L75" s="57"/>
      <c r="M75" s="14"/>
      <c r="N75" s="119">
        <f t="shared" ref="N75:N80" si="29">SUM(O75:X75)</f>
        <v>0</v>
      </c>
      <c r="O75" s="57"/>
      <c r="P75" s="57"/>
      <c r="Q75" s="57"/>
      <c r="R75" s="57"/>
      <c r="S75" s="57"/>
      <c r="T75" s="57"/>
      <c r="U75" s="57"/>
      <c r="V75" s="57"/>
      <c r="W75" s="59"/>
    </row>
    <row r="76" spans="1:24" x14ac:dyDescent="0.35">
      <c r="A76" s="6" t="s">
        <v>148</v>
      </c>
      <c r="B76" s="57">
        <f t="shared" si="27"/>
        <v>0</v>
      </c>
      <c r="C76" s="57">
        <f t="shared" si="28"/>
        <v>0</v>
      </c>
      <c r="D76" s="57"/>
      <c r="E76" s="57"/>
      <c r="F76" s="57"/>
      <c r="G76" s="57"/>
      <c r="H76" s="57"/>
      <c r="I76" s="57"/>
      <c r="J76" s="57"/>
      <c r="K76" s="57"/>
      <c r="L76" s="57"/>
      <c r="M76" s="14"/>
      <c r="N76" s="119">
        <f t="shared" si="29"/>
        <v>0</v>
      </c>
      <c r="O76" s="57"/>
      <c r="P76" s="57"/>
      <c r="Q76" s="57"/>
      <c r="R76" s="57"/>
      <c r="S76" s="57"/>
      <c r="T76" s="57"/>
      <c r="U76" s="57"/>
      <c r="V76" s="57"/>
      <c r="W76" s="59"/>
    </row>
    <row r="77" spans="1:24" x14ac:dyDescent="0.35">
      <c r="A77" s="6" t="s">
        <v>149</v>
      </c>
      <c r="B77" s="57">
        <f t="shared" si="27"/>
        <v>0</v>
      </c>
      <c r="C77" s="57">
        <f t="shared" si="28"/>
        <v>0</v>
      </c>
      <c r="D77" s="57"/>
      <c r="E77" s="57"/>
      <c r="F77" s="57"/>
      <c r="G77" s="57"/>
      <c r="H77" s="57"/>
      <c r="I77" s="57"/>
      <c r="J77" s="57"/>
      <c r="K77" s="57"/>
      <c r="L77" s="57"/>
      <c r="M77" s="14"/>
      <c r="N77" s="119">
        <f t="shared" si="29"/>
        <v>0</v>
      </c>
      <c r="O77" s="57"/>
      <c r="P77" s="57"/>
      <c r="Q77" s="57"/>
      <c r="R77" s="57"/>
      <c r="S77" s="57"/>
      <c r="T77" s="57"/>
      <c r="U77" s="57"/>
      <c r="V77" s="57"/>
      <c r="W77" s="59"/>
    </row>
    <row r="78" spans="1:24" x14ac:dyDescent="0.35">
      <c r="A78" s="6" t="s">
        <v>150</v>
      </c>
      <c r="B78" s="57">
        <f t="shared" si="27"/>
        <v>0</v>
      </c>
      <c r="C78" s="57">
        <f t="shared" si="28"/>
        <v>0</v>
      </c>
      <c r="D78" s="57"/>
      <c r="E78" s="57"/>
      <c r="F78" s="57"/>
      <c r="G78" s="57"/>
      <c r="H78" s="57"/>
      <c r="I78" s="57"/>
      <c r="J78" s="57"/>
      <c r="K78" s="57"/>
      <c r="L78" s="57"/>
      <c r="M78" s="14"/>
      <c r="N78" s="119">
        <f t="shared" si="29"/>
        <v>0</v>
      </c>
      <c r="O78" s="57"/>
      <c r="P78" s="57"/>
      <c r="Q78" s="57"/>
      <c r="R78" s="57"/>
      <c r="S78" s="57"/>
      <c r="T78" s="57"/>
      <c r="U78" s="57"/>
      <c r="V78" s="57"/>
      <c r="W78" s="59"/>
    </row>
    <row r="79" spans="1:24" x14ac:dyDescent="0.35">
      <c r="A79" s="6" t="s">
        <v>151</v>
      </c>
      <c r="B79" s="57">
        <f t="shared" si="27"/>
        <v>0</v>
      </c>
      <c r="C79" s="57">
        <f t="shared" si="28"/>
        <v>0</v>
      </c>
      <c r="D79" s="57"/>
      <c r="E79" s="57"/>
      <c r="F79" s="57"/>
      <c r="G79" s="57"/>
      <c r="H79" s="57"/>
      <c r="I79" s="57"/>
      <c r="J79" s="57"/>
      <c r="K79" s="57"/>
      <c r="L79" s="57"/>
      <c r="M79" s="14"/>
      <c r="N79" s="119">
        <f t="shared" si="29"/>
        <v>0</v>
      </c>
      <c r="O79" s="57"/>
      <c r="P79" s="57"/>
      <c r="Q79" s="57"/>
      <c r="R79" s="57"/>
      <c r="S79" s="57"/>
      <c r="T79" s="57"/>
      <c r="U79" s="57"/>
      <c r="V79" s="57"/>
      <c r="W79" s="59"/>
    </row>
    <row r="80" spans="1:24" x14ac:dyDescent="0.35">
      <c r="A80" s="6" t="s">
        <v>152</v>
      </c>
      <c r="B80" s="57">
        <f t="shared" si="27"/>
        <v>0</v>
      </c>
      <c r="C80" s="57">
        <f t="shared" si="28"/>
        <v>0</v>
      </c>
      <c r="D80" s="57"/>
      <c r="E80" s="57"/>
      <c r="F80" s="57"/>
      <c r="G80" s="57"/>
      <c r="H80" s="57"/>
      <c r="I80" s="57"/>
      <c r="J80" s="57"/>
      <c r="K80" s="57"/>
      <c r="L80" s="57"/>
      <c r="M80" s="14"/>
      <c r="N80" s="119">
        <f t="shared" si="29"/>
        <v>0</v>
      </c>
      <c r="O80" s="57"/>
      <c r="P80" s="57"/>
      <c r="Q80" s="57"/>
      <c r="R80" s="57"/>
      <c r="S80" s="57"/>
      <c r="T80" s="57"/>
      <c r="U80" s="57"/>
      <c r="V80" s="57"/>
      <c r="W80" s="59"/>
    </row>
    <row r="81" spans="1:24" x14ac:dyDescent="0.35">
      <c r="A81" s="17"/>
      <c r="B81" s="57"/>
      <c r="C81" s="57"/>
      <c r="D81" s="57"/>
      <c r="E81" s="57"/>
      <c r="F81" s="57"/>
      <c r="G81" s="57"/>
      <c r="H81" s="57"/>
      <c r="I81" s="57"/>
      <c r="J81" s="57"/>
      <c r="K81" s="57"/>
      <c r="L81" s="57"/>
      <c r="M81" s="14"/>
      <c r="N81" s="119"/>
      <c r="O81" s="57"/>
      <c r="P81" s="57"/>
      <c r="Q81" s="57"/>
      <c r="R81" s="57"/>
      <c r="S81" s="57"/>
      <c r="T81" s="57"/>
      <c r="U81" s="57"/>
      <c r="V81" s="57"/>
      <c r="W81" s="59"/>
    </row>
    <row r="82" spans="1:24" x14ac:dyDescent="0.35">
      <c r="A82" s="15" t="s">
        <v>53</v>
      </c>
      <c r="B82" s="10">
        <f>C82+N82</f>
        <v>0</v>
      </c>
      <c r="C82" s="10">
        <f>SUM(C83:C88)</f>
        <v>0</v>
      </c>
      <c r="D82" s="10">
        <f t="shared" ref="D82:X82" si="30">SUM(D83:D88)</f>
        <v>0</v>
      </c>
      <c r="E82" s="10">
        <f t="shared" si="30"/>
        <v>0</v>
      </c>
      <c r="F82" s="10">
        <f t="shared" si="30"/>
        <v>0</v>
      </c>
      <c r="G82" s="10">
        <f t="shared" si="30"/>
        <v>0</v>
      </c>
      <c r="H82" s="10">
        <f t="shared" si="30"/>
        <v>0</v>
      </c>
      <c r="I82" s="10">
        <f t="shared" si="30"/>
        <v>0</v>
      </c>
      <c r="J82" s="10">
        <f t="shared" si="30"/>
        <v>0</v>
      </c>
      <c r="K82" s="10">
        <f t="shared" si="30"/>
        <v>0</v>
      </c>
      <c r="L82" s="10">
        <f t="shared" si="30"/>
        <v>0</v>
      </c>
      <c r="M82" s="11">
        <f t="shared" si="30"/>
        <v>0</v>
      </c>
      <c r="N82" s="118">
        <f t="shared" si="30"/>
        <v>0</v>
      </c>
      <c r="O82" s="10">
        <f t="shared" si="30"/>
        <v>0</v>
      </c>
      <c r="P82" s="10">
        <f t="shared" si="30"/>
        <v>0</v>
      </c>
      <c r="Q82" s="10">
        <f t="shared" si="30"/>
        <v>0</v>
      </c>
      <c r="R82" s="10">
        <f t="shared" si="30"/>
        <v>0</v>
      </c>
      <c r="S82" s="10">
        <f t="shared" si="30"/>
        <v>0</v>
      </c>
      <c r="T82" s="10">
        <f t="shared" si="30"/>
        <v>0</v>
      </c>
      <c r="U82" s="10">
        <f t="shared" si="30"/>
        <v>0</v>
      </c>
      <c r="V82" s="10">
        <f t="shared" si="30"/>
        <v>0</v>
      </c>
      <c r="W82" s="10">
        <f t="shared" si="30"/>
        <v>0</v>
      </c>
      <c r="X82" s="11">
        <f t="shared" si="30"/>
        <v>0</v>
      </c>
    </row>
    <row r="83" spans="1:24" x14ac:dyDescent="0.35">
      <c r="A83" s="6" t="s">
        <v>407</v>
      </c>
      <c r="B83" s="57">
        <f t="shared" ref="B83:B88" si="31">C83+N83</f>
        <v>0</v>
      </c>
      <c r="C83" s="57">
        <f t="shared" ref="C83:C88" si="32">SUM(D83:M83)</f>
        <v>0</v>
      </c>
      <c r="D83" s="57"/>
      <c r="E83" s="57"/>
      <c r="F83" s="57"/>
      <c r="G83" s="57"/>
      <c r="H83" s="57"/>
      <c r="I83" s="57"/>
      <c r="J83" s="57"/>
      <c r="K83" s="57"/>
      <c r="L83" s="57"/>
      <c r="M83" s="14"/>
      <c r="N83" s="119">
        <f t="shared" ref="N83:N88" si="33">SUM(O83:X83)</f>
        <v>0</v>
      </c>
      <c r="O83" s="57"/>
      <c r="P83" s="57"/>
      <c r="Q83" s="57"/>
      <c r="R83" s="57"/>
      <c r="S83" s="57"/>
      <c r="T83" s="57"/>
      <c r="U83" s="57"/>
      <c r="V83" s="57"/>
      <c r="W83" s="59"/>
    </row>
    <row r="84" spans="1:24" x14ac:dyDescent="0.35">
      <c r="A84" s="6" t="s">
        <v>118</v>
      </c>
      <c r="B84" s="57">
        <f t="shared" si="31"/>
        <v>0</v>
      </c>
      <c r="C84" s="57">
        <f t="shared" si="32"/>
        <v>0</v>
      </c>
      <c r="D84" s="57"/>
      <c r="E84" s="57"/>
      <c r="F84" s="57"/>
      <c r="G84" s="57"/>
      <c r="H84" s="57"/>
      <c r="I84" s="57"/>
      <c r="J84" s="57"/>
      <c r="K84" s="57"/>
      <c r="L84" s="57"/>
      <c r="M84" s="14"/>
      <c r="N84" s="119">
        <f t="shared" si="33"/>
        <v>0</v>
      </c>
      <c r="O84" s="57"/>
      <c r="P84" s="57"/>
      <c r="Q84" s="57"/>
      <c r="R84" s="57"/>
      <c r="S84" s="57"/>
      <c r="T84" s="57"/>
      <c r="U84" s="57"/>
      <c r="V84" s="57"/>
      <c r="W84" s="59"/>
    </row>
    <row r="85" spans="1:24" x14ac:dyDescent="0.35">
      <c r="A85" s="16" t="s">
        <v>173</v>
      </c>
      <c r="B85" s="57">
        <f t="shared" si="31"/>
        <v>0</v>
      </c>
      <c r="C85" s="57">
        <f t="shared" si="32"/>
        <v>0</v>
      </c>
      <c r="D85" s="57"/>
      <c r="E85" s="57"/>
      <c r="F85" s="57"/>
      <c r="G85" s="57"/>
      <c r="H85" s="57"/>
      <c r="I85" s="57"/>
      <c r="J85" s="57"/>
      <c r="K85" s="57"/>
      <c r="L85" s="57"/>
      <c r="M85" s="14"/>
      <c r="N85" s="119">
        <f t="shared" si="33"/>
        <v>0</v>
      </c>
      <c r="O85" s="57"/>
      <c r="P85" s="57"/>
      <c r="Q85" s="57"/>
      <c r="R85" s="57"/>
      <c r="S85" s="57"/>
      <c r="T85" s="57"/>
      <c r="U85" s="57"/>
      <c r="V85" s="57"/>
      <c r="W85" s="59"/>
    </row>
    <row r="86" spans="1:24" x14ac:dyDescent="0.35">
      <c r="A86" s="6" t="s">
        <v>153</v>
      </c>
      <c r="B86" s="57">
        <f t="shared" si="31"/>
        <v>0</v>
      </c>
      <c r="C86" s="57">
        <f t="shared" si="32"/>
        <v>0</v>
      </c>
      <c r="D86" s="57"/>
      <c r="E86" s="57"/>
      <c r="F86" s="57"/>
      <c r="G86" s="57"/>
      <c r="H86" s="57"/>
      <c r="I86" s="57"/>
      <c r="J86" s="57"/>
      <c r="K86" s="57"/>
      <c r="L86" s="57"/>
      <c r="M86" s="14"/>
      <c r="N86" s="119">
        <f t="shared" si="33"/>
        <v>0</v>
      </c>
      <c r="O86" s="57"/>
      <c r="P86" s="57"/>
      <c r="Q86" s="57"/>
      <c r="R86" s="57"/>
      <c r="S86" s="57"/>
      <c r="T86" s="57"/>
      <c r="U86" s="57"/>
      <c r="V86" s="57"/>
      <c r="W86" s="59"/>
    </row>
    <row r="87" spans="1:24" x14ac:dyDescent="0.35">
      <c r="A87" s="6" t="s">
        <v>154</v>
      </c>
      <c r="B87" s="57">
        <f t="shared" si="31"/>
        <v>0</v>
      </c>
      <c r="C87" s="57">
        <f t="shared" si="32"/>
        <v>0</v>
      </c>
      <c r="D87" s="57"/>
      <c r="E87" s="57"/>
      <c r="F87" s="57"/>
      <c r="G87" s="57"/>
      <c r="H87" s="57"/>
      <c r="I87" s="57"/>
      <c r="J87" s="57"/>
      <c r="K87" s="57"/>
      <c r="L87" s="57"/>
      <c r="M87" s="14"/>
      <c r="N87" s="119">
        <f t="shared" si="33"/>
        <v>0</v>
      </c>
      <c r="O87" s="57"/>
      <c r="P87" s="57"/>
      <c r="Q87" s="57"/>
      <c r="R87" s="57"/>
      <c r="S87" s="57"/>
      <c r="T87" s="57"/>
      <c r="U87" s="57"/>
      <c r="V87" s="57"/>
      <c r="W87" s="59"/>
    </row>
    <row r="88" spans="1:24" x14ac:dyDescent="0.35">
      <c r="A88" s="6" t="s">
        <v>155</v>
      </c>
      <c r="B88" s="57">
        <f t="shared" si="31"/>
        <v>0</v>
      </c>
      <c r="C88" s="57">
        <f t="shared" si="32"/>
        <v>0</v>
      </c>
      <c r="D88" s="57"/>
      <c r="E88" s="57"/>
      <c r="F88" s="57"/>
      <c r="G88" s="57"/>
      <c r="H88" s="57"/>
      <c r="I88" s="57"/>
      <c r="J88" s="57"/>
      <c r="K88" s="57"/>
      <c r="L88" s="57"/>
      <c r="M88" s="14"/>
      <c r="N88" s="119">
        <f t="shared" si="33"/>
        <v>0</v>
      </c>
      <c r="O88" s="57"/>
      <c r="P88" s="57"/>
      <c r="Q88" s="57"/>
      <c r="R88" s="57"/>
      <c r="S88" s="57"/>
      <c r="T88" s="57"/>
      <c r="U88" s="57"/>
      <c r="V88" s="57"/>
      <c r="W88" s="59"/>
    </row>
    <row r="89" spans="1:24" x14ac:dyDescent="0.35">
      <c r="A89" s="17"/>
      <c r="B89" s="57"/>
      <c r="C89" s="57"/>
      <c r="D89" s="57"/>
      <c r="E89" s="57"/>
      <c r="F89" s="57"/>
      <c r="G89" s="57"/>
      <c r="H89" s="57"/>
      <c r="I89" s="57"/>
      <c r="J89" s="57"/>
      <c r="K89" s="57"/>
      <c r="L89" s="57"/>
      <c r="M89" s="14"/>
      <c r="N89" s="119"/>
      <c r="O89" s="57"/>
      <c r="P89" s="57"/>
      <c r="Q89" s="57"/>
      <c r="R89" s="57"/>
      <c r="S89" s="57"/>
      <c r="T89" s="57"/>
      <c r="U89" s="57"/>
      <c r="V89" s="57"/>
      <c r="W89" s="59"/>
    </row>
    <row r="90" spans="1:24" x14ac:dyDescent="0.35">
      <c r="A90" s="15" t="s">
        <v>16</v>
      </c>
      <c r="B90" s="10">
        <f>C90+N90</f>
        <v>0</v>
      </c>
      <c r="C90" s="10">
        <f>SUM(C91:C98)</f>
        <v>0</v>
      </c>
      <c r="D90" s="10">
        <f t="shared" ref="D90:X90" si="34">SUM(D91:D98)</f>
        <v>0</v>
      </c>
      <c r="E90" s="10">
        <f t="shared" si="34"/>
        <v>0</v>
      </c>
      <c r="F90" s="10">
        <f t="shared" si="34"/>
        <v>0</v>
      </c>
      <c r="G90" s="10">
        <f t="shared" si="34"/>
        <v>0</v>
      </c>
      <c r="H90" s="10">
        <f t="shared" si="34"/>
        <v>0</v>
      </c>
      <c r="I90" s="10">
        <f t="shared" si="34"/>
        <v>0</v>
      </c>
      <c r="J90" s="10">
        <f t="shared" si="34"/>
        <v>0</v>
      </c>
      <c r="K90" s="10">
        <f t="shared" si="34"/>
        <v>0</v>
      </c>
      <c r="L90" s="10">
        <f t="shared" si="34"/>
        <v>0</v>
      </c>
      <c r="M90" s="11">
        <f t="shared" si="34"/>
        <v>0</v>
      </c>
      <c r="N90" s="118">
        <f t="shared" si="34"/>
        <v>0</v>
      </c>
      <c r="O90" s="10">
        <f t="shared" si="34"/>
        <v>0</v>
      </c>
      <c r="P90" s="10">
        <f t="shared" si="34"/>
        <v>0</v>
      </c>
      <c r="Q90" s="10">
        <f t="shared" si="34"/>
        <v>0</v>
      </c>
      <c r="R90" s="10">
        <f t="shared" si="34"/>
        <v>0</v>
      </c>
      <c r="S90" s="10">
        <f t="shared" si="34"/>
        <v>0</v>
      </c>
      <c r="T90" s="10">
        <f t="shared" si="34"/>
        <v>0</v>
      </c>
      <c r="U90" s="10">
        <f t="shared" si="34"/>
        <v>0</v>
      </c>
      <c r="V90" s="10">
        <f t="shared" si="34"/>
        <v>0</v>
      </c>
      <c r="W90" s="10">
        <f t="shared" si="34"/>
        <v>0</v>
      </c>
      <c r="X90" s="11">
        <f t="shared" si="34"/>
        <v>0</v>
      </c>
    </row>
    <row r="91" spans="1:24" x14ac:dyDescent="0.35">
      <c r="A91" s="16" t="s">
        <v>174</v>
      </c>
      <c r="B91" s="57">
        <f t="shared" ref="B91:B98" si="35">C91+N91</f>
        <v>0</v>
      </c>
      <c r="C91" s="57">
        <f t="shared" ref="C91:C98" si="36">SUM(D91:M91)</f>
        <v>0</v>
      </c>
      <c r="D91" s="57"/>
      <c r="E91" s="57"/>
      <c r="F91" s="57"/>
      <c r="G91" s="57"/>
      <c r="H91" s="57"/>
      <c r="I91" s="57"/>
      <c r="J91" s="57"/>
      <c r="K91" s="57"/>
      <c r="L91" s="57"/>
      <c r="M91" s="14"/>
      <c r="N91" s="119">
        <f t="shared" ref="N91:N98" si="37">SUM(O91:X91)</f>
        <v>0</v>
      </c>
      <c r="O91" s="57"/>
      <c r="P91" s="57"/>
      <c r="Q91" s="57"/>
      <c r="R91" s="57"/>
      <c r="S91" s="57"/>
      <c r="T91" s="57"/>
      <c r="U91" s="57"/>
      <c r="V91" s="57"/>
      <c r="W91" s="59"/>
    </row>
    <row r="92" spans="1:24" x14ac:dyDescent="0.35">
      <c r="A92" s="6" t="s">
        <v>156</v>
      </c>
      <c r="B92" s="57">
        <f t="shared" si="35"/>
        <v>0</v>
      </c>
      <c r="C92" s="57">
        <f t="shared" si="36"/>
        <v>0</v>
      </c>
      <c r="D92" s="57"/>
      <c r="E92" s="57"/>
      <c r="F92" s="57"/>
      <c r="G92" s="57"/>
      <c r="H92" s="57"/>
      <c r="I92" s="57"/>
      <c r="J92" s="57"/>
      <c r="K92" s="57"/>
      <c r="L92" s="57"/>
      <c r="M92" s="14"/>
      <c r="N92" s="119">
        <f t="shared" si="37"/>
        <v>0</v>
      </c>
      <c r="O92" s="57"/>
      <c r="P92" s="57"/>
      <c r="Q92" s="57"/>
      <c r="R92" s="57"/>
      <c r="S92" s="57"/>
      <c r="T92" s="57"/>
      <c r="U92" s="57"/>
      <c r="V92" s="57"/>
      <c r="W92" s="59"/>
    </row>
    <row r="93" spans="1:24" x14ac:dyDescent="0.35">
      <c r="A93" s="6" t="s">
        <v>157</v>
      </c>
      <c r="B93" s="57">
        <f t="shared" si="35"/>
        <v>0</v>
      </c>
      <c r="C93" s="57">
        <f t="shared" si="36"/>
        <v>0</v>
      </c>
      <c r="D93" s="57"/>
      <c r="E93" s="57"/>
      <c r="F93" s="57"/>
      <c r="G93" s="57"/>
      <c r="H93" s="57"/>
      <c r="I93" s="57"/>
      <c r="J93" s="57"/>
      <c r="K93" s="57"/>
      <c r="L93" s="57"/>
      <c r="M93" s="14"/>
      <c r="N93" s="119">
        <f t="shared" si="37"/>
        <v>0</v>
      </c>
      <c r="O93" s="57"/>
      <c r="P93" s="57"/>
      <c r="Q93" s="57"/>
      <c r="R93" s="57"/>
      <c r="S93" s="57"/>
      <c r="T93" s="57"/>
      <c r="U93" s="57"/>
      <c r="V93" s="57"/>
      <c r="W93" s="59"/>
    </row>
    <row r="94" spans="1:24" x14ac:dyDescent="0.35">
      <c r="A94" s="18" t="s">
        <v>158</v>
      </c>
      <c r="B94" s="57">
        <f t="shared" si="35"/>
        <v>0</v>
      </c>
      <c r="C94" s="57">
        <f t="shared" si="36"/>
        <v>0</v>
      </c>
      <c r="D94" s="57"/>
      <c r="E94" s="57"/>
      <c r="F94" s="57"/>
      <c r="G94" s="57"/>
      <c r="H94" s="57"/>
      <c r="I94" s="57"/>
      <c r="J94" s="57"/>
      <c r="K94" s="57"/>
      <c r="L94" s="57"/>
      <c r="M94" s="14"/>
      <c r="N94" s="119">
        <f t="shared" si="37"/>
        <v>0</v>
      </c>
      <c r="O94" s="57"/>
      <c r="P94" s="57"/>
      <c r="Q94" s="57"/>
      <c r="R94" s="57"/>
      <c r="S94" s="57"/>
      <c r="T94" s="57"/>
      <c r="U94" s="57"/>
      <c r="V94" s="57"/>
      <c r="W94" s="59"/>
    </row>
    <row r="95" spans="1:24" x14ac:dyDescent="0.35">
      <c r="A95" s="6" t="s">
        <v>159</v>
      </c>
      <c r="B95" s="57">
        <f t="shared" si="35"/>
        <v>0</v>
      </c>
      <c r="C95" s="57">
        <f t="shared" si="36"/>
        <v>0</v>
      </c>
      <c r="D95" s="57"/>
      <c r="E95" s="57"/>
      <c r="F95" s="57"/>
      <c r="G95" s="57"/>
      <c r="H95" s="57"/>
      <c r="I95" s="57"/>
      <c r="J95" s="57"/>
      <c r="K95" s="57"/>
      <c r="L95" s="57"/>
      <c r="M95" s="14"/>
      <c r="N95" s="119">
        <f t="shared" si="37"/>
        <v>0</v>
      </c>
      <c r="O95" s="57"/>
      <c r="P95" s="57"/>
      <c r="Q95" s="57"/>
      <c r="R95" s="57"/>
      <c r="S95" s="57"/>
      <c r="T95" s="57"/>
      <c r="U95" s="57"/>
      <c r="V95" s="57"/>
      <c r="W95" s="59"/>
    </row>
    <row r="96" spans="1:24" x14ac:dyDescent="0.35">
      <c r="A96" s="6" t="s">
        <v>160</v>
      </c>
      <c r="B96" s="57">
        <f t="shared" si="35"/>
        <v>0</v>
      </c>
      <c r="C96" s="57">
        <f t="shared" si="36"/>
        <v>0</v>
      </c>
      <c r="D96" s="57"/>
      <c r="E96" s="57"/>
      <c r="F96" s="57"/>
      <c r="G96" s="57"/>
      <c r="H96" s="57"/>
      <c r="I96" s="57"/>
      <c r="J96" s="57"/>
      <c r="K96" s="57"/>
      <c r="L96" s="57"/>
      <c r="M96" s="14"/>
      <c r="N96" s="119">
        <f t="shared" si="37"/>
        <v>0</v>
      </c>
      <c r="O96" s="57"/>
      <c r="P96" s="57"/>
      <c r="Q96" s="57"/>
      <c r="R96" s="57"/>
      <c r="S96" s="57"/>
      <c r="T96" s="57"/>
      <c r="U96" s="57"/>
      <c r="V96" s="57"/>
      <c r="W96" s="59"/>
    </row>
    <row r="97" spans="1:25" x14ac:dyDescent="0.35">
      <c r="A97" s="6" t="s">
        <v>161</v>
      </c>
      <c r="B97" s="57">
        <f t="shared" si="35"/>
        <v>0</v>
      </c>
      <c r="C97" s="57">
        <f t="shared" si="36"/>
        <v>0</v>
      </c>
      <c r="D97" s="57"/>
      <c r="E97" s="57"/>
      <c r="F97" s="57"/>
      <c r="G97" s="57"/>
      <c r="H97" s="57"/>
      <c r="I97" s="57"/>
      <c r="J97" s="57"/>
      <c r="K97" s="57"/>
      <c r="L97" s="57"/>
      <c r="M97" s="14"/>
      <c r="N97" s="119">
        <f t="shared" si="37"/>
        <v>0</v>
      </c>
      <c r="O97" s="57"/>
      <c r="P97" s="57"/>
      <c r="Q97" s="57"/>
      <c r="R97" s="57"/>
      <c r="S97" s="57"/>
      <c r="T97" s="57"/>
      <c r="U97" s="57"/>
      <c r="V97" s="57"/>
      <c r="W97" s="59"/>
    </row>
    <row r="98" spans="1:25" x14ac:dyDescent="0.35">
      <c r="A98" s="6" t="s">
        <v>162</v>
      </c>
      <c r="B98" s="57">
        <f t="shared" si="35"/>
        <v>0</v>
      </c>
      <c r="C98" s="57">
        <f t="shared" si="36"/>
        <v>0</v>
      </c>
      <c r="D98" s="57"/>
      <c r="E98" s="57"/>
      <c r="F98" s="57"/>
      <c r="G98" s="57"/>
      <c r="H98" s="57"/>
      <c r="I98" s="57"/>
      <c r="J98" s="57"/>
      <c r="K98" s="57"/>
      <c r="L98" s="57"/>
      <c r="M98" s="14"/>
      <c r="N98" s="119">
        <f t="shared" si="37"/>
        <v>0</v>
      </c>
      <c r="O98" s="57"/>
      <c r="P98" s="57"/>
      <c r="Q98" s="57"/>
      <c r="R98" s="57"/>
      <c r="S98" s="57"/>
      <c r="T98" s="57"/>
      <c r="U98" s="57"/>
      <c r="V98" s="57"/>
      <c r="W98" s="59"/>
    </row>
    <row r="99" spans="1:25" x14ac:dyDescent="0.35">
      <c r="A99" s="17"/>
      <c r="B99" s="57"/>
      <c r="C99" s="57"/>
      <c r="D99" s="57"/>
      <c r="E99" s="57"/>
      <c r="F99" s="57"/>
      <c r="G99" s="57"/>
      <c r="H99" s="57"/>
      <c r="I99" s="57"/>
      <c r="J99" s="57"/>
      <c r="K99" s="57"/>
      <c r="L99" s="57"/>
      <c r="M99" s="14"/>
      <c r="N99" s="119"/>
      <c r="O99" s="57"/>
      <c r="P99" s="57"/>
      <c r="Q99" s="57"/>
      <c r="R99" s="57"/>
      <c r="S99" s="57"/>
      <c r="T99" s="57"/>
      <c r="U99" s="57"/>
      <c r="V99" s="57"/>
      <c r="W99" s="59"/>
    </row>
    <row r="100" spans="1:25" x14ac:dyDescent="0.35">
      <c r="A100" s="15" t="s">
        <v>54</v>
      </c>
      <c r="B100" s="10">
        <f>C100+N100</f>
        <v>0</v>
      </c>
      <c r="C100" s="10">
        <f>SUM(C101:C102)</f>
        <v>0</v>
      </c>
      <c r="D100" s="10">
        <f t="shared" ref="D100:X100" si="38">SUM(D101:D102)</f>
        <v>0</v>
      </c>
      <c r="E100" s="10">
        <f t="shared" si="38"/>
        <v>0</v>
      </c>
      <c r="F100" s="10">
        <f t="shared" si="38"/>
        <v>0</v>
      </c>
      <c r="G100" s="10">
        <f t="shared" si="38"/>
        <v>0</v>
      </c>
      <c r="H100" s="10">
        <f t="shared" si="38"/>
        <v>0</v>
      </c>
      <c r="I100" s="10">
        <f t="shared" si="38"/>
        <v>0</v>
      </c>
      <c r="J100" s="10">
        <f t="shared" si="38"/>
        <v>0</v>
      </c>
      <c r="K100" s="10">
        <f t="shared" si="38"/>
        <v>0</v>
      </c>
      <c r="L100" s="10">
        <f t="shared" si="38"/>
        <v>0</v>
      </c>
      <c r="M100" s="11">
        <f t="shared" si="38"/>
        <v>0</v>
      </c>
      <c r="N100" s="118">
        <f t="shared" si="38"/>
        <v>0</v>
      </c>
      <c r="O100" s="10">
        <f t="shared" si="38"/>
        <v>0</v>
      </c>
      <c r="P100" s="10">
        <f t="shared" si="38"/>
        <v>0</v>
      </c>
      <c r="Q100" s="10">
        <f t="shared" si="38"/>
        <v>0</v>
      </c>
      <c r="R100" s="10">
        <f t="shared" si="38"/>
        <v>0</v>
      </c>
      <c r="S100" s="10">
        <f t="shared" si="38"/>
        <v>0</v>
      </c>
      <c r="T100" s="10">
        <f t="shared" si="38"/>
        <v>0</v>
      </c>
      <c r="U100" s="10">
        <f t="shared" si="38"/>
        <v>0</v>
      </c>
      <c r="V100" s="10">
        <f t="shared" si="38"/>
        <v>0</v>
      </c>
      <c r="W100" s="10">
        <f t="shared" si="38"/>
        <v>0</v>
      </c>
      <c r="X100" s="11">
        <f t="shared" si="38"/>
        <v>0</v>
      </c>
    </row>
    <row r="101" spans="1:25" x14ac:dyDescent="0.35">
      <c r="A101" s="6" t="s">
        <v>408</v>
      </c>
      <c r="B101" s="57">
        <f>C101+N101</f>
        <v>0</v>
      </c>
      <c r="C101" s="57"/>
      <c r="D101" s="57"/>
      <c r="E101" s="57"/>
      <c r="F101" s="57"/>
      <c r="G101" s="57"/>
      <c r="H101" s="57"/>
      <c r="I101" s="57"/>
      <c r="J101" s="57"/>
      <c r="K101" s="57"/>
      <c r="L101" s="57"/>
      <c r="M101" s="14"/>
      <c r="N101" s="119">
        <f>SUM(O101:X101)</f>
        <v>0</v>
      </c>
      <c r="O101" s="57"/>
      <c r="P101" s="57"/>
      <c r="Q101" s="57"/>
      <c r="R101" s="57"/>
      <c r="S101" s="57"/>
      <c r="T101" s="57"/>
      <c r="U101" s="57"/>
      <c r="V101" s="57"/>
      <c r="W101" s="59"/>
    </row>
    <row r="102" spans="1:25" x14ac:dyDescent="0.35">
      <c r="A102" s="6" t="s">
        <v>163</v>
      </c>
      <c r="B102" s="57">
        <f>C102+N102</f>
        <v>0</v>
      </c>
      <c r="C102" s="57"/>
      <c r="D102" s="57"/>
      <c r="E102" s="57"/>
      <c r="F102" s="57"/>
      <c r="G102" s="57"/>
      <c r="H102" s="57"/>
      <c r="I102" s="57"/>
      <c r="J102" s="57"/>
      <c r="K102" s="57"/>
      <c r="L102" s="57"/>
      <c r="M102" s="14"/>
      <c r="N102" s="119">
        <f>SUM(O102:X102)</f>
        <v>0</v>
      </c>
      <c r="O102" s="57"/>
      <c r="P102" s="57"/>
      <c r="Q102" s="57"/>
      <c r="R102" s="57"/>
      <c r="S102" s="57"/>
      <c r="T102" s="57"/>
      <c r="U102" s="57"/>
      <c r="V102" s="57"/>
      <c r="W102" s="59"/>
    </row>
    <row r="103" spans="1:25" x14ac:dyDescent="0.35">
      <c r="A103" s="17"/>
      <c r="B103" s="57"/>
      <c r="C103" s="57"/>
      <c r="D103" s="57"/>
      <c r="E103" s="57"/>
      <c r="F103" s="57"/>
      <c r="G103" s="57"/>
      <c r="H103" s="57"/>
      <c r="I103" s="57"/>
      <c r="J103" s="57"/>
      <c r="K103" s="57"/>
      <c r="L103" s="57"/>
      <c r="M103" s="14"/>
      <c r="N103" s="119"/>
      <c r="O103" s="57"/>
      <c r="P103" s="57"/>
      <c r="Q103" s="57"/>
      <c r="R103" s="57"/>
      <c r="S103" s="57"/>
      <c r="T103" s="57"/>
      <c r="U103" s="57"/>
      <c r="V103" s="57"/>
      <c r="W103" s="59"/>
    </row>
    <row r="104" spans="1:25" x14ac:dyDescent="0.35">
      <c r="A104" s="15" t="s">
        <v>55</v>
      </c>
      <c r="B104" s="10">
        <f t="shared" ref="B104:B109" si="39">C104+N104</f>
        <v>0</v>
      </c>
      <c r="C104" s="10">
        <f>SUM(C105:C109)</f>
        <v>0</v>
      </c>
      <c r="D104" s="10">
        <f t="shared" ref="D104:X104" si="40">SUM(D105:D109)</f>
        <v>0</v>
      </c>
      <c r="E104" s="10">
        <f t="shared" si="40"/>
        <v>0</v>
      </c>
      <c r="F104" s="10">
        <f t="shared" si="40"/>
        <v>0</v>
      </c>
      <c r="G104" s="10">
        <f t="shared" si="40"/>
        <v>0</v>
      </c>
      <c r="H104" s="10">
        <f t="shared" si="40"/>
        <v>0</v>
      </c>
      <c r="I104" s="10">
        <f t="shared" si="40"/>
        <v>0</v>
      </c>
      <c r="J104" s="10">
        <f t="shared" si="40"/>
        <v>0</v>
      </c>
      <c r="K104" s="10">
        <f t="shared" si="40"/>
        <v>0</v>
      </c>
      <c r="L104" s="10">
        <f t="shared" si="40"/>
        <v>0</v>
      </c>
      <c r="M104" s="11">
        <f t="shared" si="40"/>
        <v>0</v>
      </c>
      <c r="N104" s="118">
        <f t="shared" si="40"/>
        <v>0</v>
      </c>
      <c r="O104" s="10">
        <f t="shared" si="40"/>
        <v>0</v>
      </c>
      <c r="P104" s="10">
        <f t="shared" si="40"/>
        <v>0</v>
      </c>
      <c r="Q104" s="10">
        <f t="shared" si="40"/>
        <v>0</v>
      </c>
      <c r="R104" s="10">
        <f t="shared" si="40"/>
        <v>0</v>
      </c>
      <c r="S104" s="10">
        <f t="shared" si="40"/>
        <v>0</v>
      </c>
      <c r="T104" s="10">
        <f t="shared" si="40"/>
        <v>0</v>
      </c>
      <c r="U104" s="10">
        <f t="shared" si="40"/>
        <v>0</v>
      </c>
      <c r="V104" s="10">
        <f t="shared" si="40"/>
        <v>0</v>
      </c>
      <c r="W104" s="10">
        <f t="shared" si="40"/>
        <v>0</v>
      </c>
      <c r="X104" s="11">
        <f t="shared" si="40"/>
        <v>0</v>
      </c>
      <c r="Y104" s="22"/>
    </row>
    <row r="105" spans="1:25" x14ac:dyDescent="0.35">
      <c r="A105" s="6" t="s">
        <v>164</v>
      </c>
      <c r="B105" s="57">
        <f t="shared" si="39"/>
        <v>0</v>
      </c>
      <c r="C105" s="57">
        <f>SUM(D105:M105)</f>
        <v>0</v>
      </c>
      <c r="D105" s="57"/>
      <c r="E105" s="57"/>
      <c r="F105" s="57"/>
      <c r="G105" s="57"/>
      <c r="H105" s="57"/>
      <c r="I105" s="57"/>
      <c r="J105" s="57"/>
      <c r="K105" s="57"/>
      <c r="L105" s="57"/>
      <c r="M105" s="14"/>
      <c r="N105" s="119">
        <f>SUM(O105:X105)</f>
        <v>0</v>
      </c>
      <c r="O105" s="57"/>
      <c r="P105" s="57"/>
      <c r="Q105" s="57"/>
      <c r="R105" s="57"/>
      <c r="S105" s="57"/>
      <c r="T105" s="57"/>
      <c r="U105" s="57"/>
      <c r="V105" s="57"/>
      <c r="W105" s="59"/>
    </row>
    <row r="106" spans="1:25" x14ac:dyDescent="0.35">
      <c r="A106" s="6" t="s">
        <v>117</v>
      </c>
      <c r="B106" s="57">
        <f t="shared" si="39"/>
        <v>0</v>
      </c>
      <c r="C106" s="57">
        <f>SUM(D106:M106)</f>
        <v>0</v>
      </c>
      <c r="D106" s="57"/>
      <c r="E106" s="57"/>
      <c r="F106" s="57"/>
      <c r="G106" s="57"/>
      <c r="H106" s="57"/>
      <c r="I106" s="57"/>
      <c r="J106" s="57"/>
      <c r="K106" s="57"/>
      <c r="L106" s="57"/>
      <c r="M106" s="14"/>
      <c r="N106" s="119">
        <f>SUM(O106:X106)</f>
        <v>0</v>
      </c>
      <c r="O106" s="57"/>
      <c r="P106" s="57"/>
      <c r="Q106" s="57"/>
      <c r="R106" s="57"/>
      <c r="S106" s="57"/>
      <c r="T106" s="57"/>
      <c r="U106" s="57"/>
      <c r="V106" s="57"/>
      <c r="W106" s="59"/>
    </row>
    <row r="107" spans="1:25" x14ac:dyDescent="0.35">
      <c r="A107" s="6" t="s">
        <v>409</v>
      </c>
      <c r="B107" s="57">
        <f t="shared" si="39"/>
        <v>0</v>
      </c>
      <c r="C107" s="57">
        <f>SUM(D107:M107)</f>
        <v>0</v>
      </c>
      <c r="D107" s="57"/>
      <c r="E107" s="57"/>
      <c r="F107" s="57"/>
      <c r="G107" s="57"/>
      <c r="H107" s="57"/>
      <c r="I107" s="57"/>
      <c r="J107" s="57"/>
      <c r="K107" s="57"/>
      <c r="L107" s="57"/>
      <c r="M107" s="14"/>
      <c r="N107" s="119">
        <f>SUM(O107:X107)</f>
        <v>0</v>
      </c>
      <c r="O107" s="57"/>
      <c r="P107" s="57"/>
      <c r="Q107" s="57"/>
      <c r="R107" s="57"/>
      <c r="S107" s="57"/>
      <c r="T107" s="57"/>
      <c r="U107" s="57"/>
      <c r="V107" s="57"/>
      <c r="W107" s="59"/>
    </row>
    <row r="108" spans="1:25" x14ac:dyDescent="0.35">
      <c r="A108" s="6" t="s">
        <v>165</v>
      </c>
      <c r="B108" s="57">
        <f t="shared" si="39"/>
        <v>0</v>
      </c>
      <c r="C108" s="57">
        <f>SUM(D108:M108)</f>
        <v>0</v>
      </c>
      <c r="D108" s="57"/>
      <c r="E108" s="57"/>
      <c r="F108" s="57"/>
      <c r="G108" s="57"/>
      <c r="H108" s="57"/>
      <c r="I108" s="57"/>
      <c r="J108" s="57"/>
      <c r="K108" s="57"/>
      <c r="L108" s="57"/>
      <c r="M108" s="14"/>
      <c r="N108" s="119">
        <f>SUM(O108:X108)</f>
        <v>0</v>
      </c>
      <c r="O108" s="57"/>
      <c r="P108" s="57"/>
      <c r="Q108" s="57"/>
      <c r="R108" s="57"/>
      <c r="S108" s="57"/>
      <c r="T108" s="57"/>
      <c r="U108" s="57"/>
      <c r="V108" s="57"/>
      <c r="W108" s="59"/>
    </row>
    <row r="109" spans="1:25" x14ac:dyDescent="0.35">
      <c r="A109" s="6" t="s">
        <v>410</v>
      </c>
      <c r="B109" s="57">
        <f t="shared" si="39"/>
        <v>0</v>
      </c>
      <c r="C109" s="57">
        <f>SUM(D109:M109)</f>
        <v>0</v>
      </c>
      <c r="D109" s="57"/>
      <c r="E109" s="57"/>
      <c r="F109" s="57"/>
      <c r="G109" s="57"/>
      <c r="H109" s="57"/>
      <c r="I109" s="57"/>
      <c r="J109" s="57"/>
      <c r="K109" s="57"/>
      <c r="L109" s="57"/>
      <c r="M109" s="14"/>
      <c r="N109" s="119">
        <f>SUM(O109:X109)</f>
        <v>0</v>
      </c>
      <c r="O109" s="57"/>
      <c r="P109" s="57"/>
      <c r="Q109" s="57"/>
      <c r="R109" s="57"/>
      <c r="S109" s="57"/>
      <c r="T109" s="57"/>
      <c r="U109" s="57"/>
      <c r="V109" s="57"/>
      <c r="W109" s="59"/>
    </row>
    <row r="110" spans="1:25" x14ac:dyDescent="0.35">
      <c r="A110" s="17"/>
      <c r="B110" s="13"/>
      <c r="C110" s="13"/>
      <c r="D110" s="13"/>
      <c r="E110" s="13"/>
      <c r="F110" s="13"/>
      <c r="G110" s="13"/>
      <c r="H110" s="13"/>
      <c r="I110" s="13"/>
      <c r="J110" s="13"/>
      <c r="K110" s="13"/>
      <c r="L110" s="13"/>
      <c r="M110" s="23"/>
      <c r="N110" s="117"/>
      <c r="O110" s="13"/>
      <c r="P110" s="13"/>
      <c r="Q110" s="13"/>
      <c r="R110" s="13"/>
      <c r="S110" s="13"/>
      <c r="T110" s="13"/>
      <c r="U110" s="13"/>
      <c r="V110" s="13"/>
      <c r="W110" s="59"/>
    </row>
    <row r="111" spans="1:25" x14ac:dyDescent="0.35">
      <c r="A111" s="15" t="s">
        <v>56</v>
      </c>
      <c r="B111" s="10">
        <f>C111+N111</f>
        <v>0</v>
      </c>
      <c r="C111" s="10">
        <f>SUM(C112:C114)</f>
        <v>0</v>
      </c>
      <c r="D111" s="10">
        <f t="shared" ref="D111:X111" si="41">SUM(D112:D114)</f>
        <v>0</v>
      </c>
      <c r="E111" s="10">
        <f t="shared" si="41"/>
        <v>0</v>
      </c>
      <c r="F111" s="10">
        <f t="shared" si="41"/>
        <v>0</v>
      </c>
      <c r="G111" s="10">
        <f t="shared" si="41"/>
        <v>0</v>
      </c>
      <c r="H111" s="10">
        <f t="shared" si="41"/>
        <v>0</v>
      </c>
      <c r="I111" s="10">
        <f t="shared" si="41"/>
        <v>0</v>
      </c>
      <c r="J111" s="10">
        <f t="shared" si="41"/>
        <v>0</v>
      </c>
      <c r="K111" s="10">
        <f t="shared" si="41"/>
        <v>0</v>
      </c>
      <c r="L111" s="10">
        <f t="shared" si="41"/>
        <v>0</v>
      </c>
      <c r="M111" s="11">
        <f t="shared" si="41"/>
        <v>0</v>
      </c>
      <c r="N111" s="118">
        <f t="shared" si="41"/>
        <v>0</v>
      </c>
      <c r="O111" s="10">
        <f t="shared" si="41"/>
        <v>0</v>
      </c>
      <c r="P111" s="10">
        <f t="shared" si="41"/>
        <v>0</v>
      </c>
      <c r="Q111" s="10">
        <f t="shared" si="41"/>
        <v>0</v>
      </c>
      <c r="R111" s="10">
        <f t="shared" si="41"/>
        <v>0</v>
      </c>
      <c r="S111" s="10">
        <f t="shared" si="41"/>
        <v>0</v>
      </c>
      <c r="T111" s="10">
        <f t="shared" si="41"/>
        <v>0</v>
      </c>
      <c r="U111" s="10">
        <f t="shared" si="41"/>
        <v>0</v>
      </c>
      <c r="V111" s="10">
        <f t="shared" si="41"/>
        <v>0</v>
      </c>
      <c r="W111" s="10">
        <f t="shared" si="41"/>
        <v>0</v>
      </c>
      <c r="X111" s="11">
        <f t="shared" si="41"/>
        <v>0</v>
      </c>
    </row>
    <row r="112" spans="1:25" x14ac:dyDescent="0.35">
      <c r="A112" s="6" t="s">
        <v>411</v>
      </c>
      <c r="B112" s="57">
        <f>C112+N112</f>
        <v>0</v>
      </c>
      <c r="C112" s="57">
        <f>SUM(D112:M112)</f>
        <v>0</v>
      </c>
      <c r="D112" s="57"/>
      <c r="E112" s="57"/>
      <c r="F112" s="57"/>
      <c r="G112" s="57"/>
      <c r="H112" s="57"/>
      <c r="I112" s="57"/>
      <c r="J112" s="57"/>
      <c r="K112" s="57"/>
      <c r="L112" s="57"/>
      <c r="M112" s="14"/>
      <c r="N112" s="119">
        <f>SUM(O112:X112)</f>
        <v>0</v>
      </c>
      <c r="O112" s="57"/>
      <c r="P112" s="57"/>
      <c r="Q112" s="57"/>
      <c r="R112" s="57"/>
      <c r="S112" s="57"/>
      <c r="T112" s="57"/>
      <c r="U112" s="57"/>
      <c r="V112" s="57"/>
      <c r="W112" s="59"/>
    </row>
    <row r="113" spans="1:24" x14ac:dyDescent="0.35">
      <c r="A113" s="6" t="s">
        <v>166</v>
      </c>
      <c r="B113" s="57">
        <f>C113+N113</f>
        <v>0</v>
      </c>
      <c r="C113" s="57">
        <f>SUM(D113:M113)</f>
        <v>0</v>
      </c>
      <c r="D113" s="57"/>
      <c r="E113" s="57"/>
      <c r="F113" s="57"/>
      <c r="G113" s="57"/>
      <c r="H113" s="57"/>
      <c r="I113" s="57"/>
      <c r="J113" s="57"/>
      <c r="K113" s="57"/>
      <c r="L113" s="57"/>
      <c r="M113" s="14"/>
      <c r="N113" s="119">
        <f>SUM(O113:X113)</f>
        <v>0</v>
      </c>
      <c r="O113" s="57"/>
      <c r="P113" s="57"/>
      <c r="Q113" s="57"/>
      <c r="R113" s="57"/>
      <c r="S113" s="57"/>
      <c r="T113" s="57"/>
      <c r="U113" s="57"/>
      <c r="V113" s="57"/>
      <c r="W113" s="59"/>
    </row>
    <row r="114" spans="1:24" x14ac:dyDescent="0.35">
      <c r="A114" s="6" t="s">
        <v>167</v>
      </c>
      <c r="B114" s="57">
        <f>C114+N114</f>
        <v>0</v>
      </c>
      <c r="C114" s="57">
        <f>SUM(D114:M114)</f>
        <v>0</v>
      </c>
      <c r="D114" s="57"/>
      <c r="E114" s="57"/>
      <c r="F114" s="57"/>
      <c r="G114" s="57"/>
      <c r="H114" s="57"/>
      <c r="I114" s="57"/>
      <c r="J114" s="57"/>
      <c r="K114" s="57"/>
      <c r="L114" s="57"/>
      <c r="M114" s="14"/>
      <c r="N114" s="119">
        <f>SUM(O114:X114)</f>
        <v>0</v>
      </c>
      <c r="O114" s="57"/>
      <c r="P114" s="57"/>
      <c r="Q114" s="57"/>
      <c r="R114" s="57"/>
      <c r="S114" s="57"/>
      <c r="T114" s="57"/>
      <c r="U114" s="57"/>
      <c r="V114" s="57"/>
      <c r="W114" s="59"/>
    </row>
    <row r="115" spans="1:24" x14ac:dyDescent="0.35">
      <c r="A115" s="17"/>
      <c r="B115" s="57"/>
      <c r="C115" s="57"/>
      <c r="D115" s="57"/>
      <c r="E115" s="57"/>
      <c r="F115" s="57"/>
      <c r="G115" s="57"/>
      <c r="H115" s="57"/>
      <c r="I115" s="57"/>
      <c r="J115" s="57"/>
      <c r="K115" s="57"/>
      <c r="L115" s="57"/>
      <c r="M115" s="14"/>
      <c r="N115" s="119"/>
      <c r="O115" s="57"/>
      <c r="P115" s="57"/>
      <c r="Q115" s="57"/>
      <c r="R115" s="57"/>
      <c r="S115" s="57"/>
      <c r="T115" s="57"/>
      <c r="U115" s="57"/>
      <c r="V115" s="57"/>
      <c r="W115" s="59"/>
    </row>
    <row r="116" spans="1:24" x14ac:dyDescent="0.35">
      <c r="A116" s="15" t="s">
        <v>57</v>
      </c>
      <c r="B116" s="10">
        <f>C116+N116</f>
        <v>0</v>
      </c>
      <c r="C116" s="10">
        <f>SUM(C117:C119)</f>
        <v>0</v>
      </c>
      <c r="D116" s="10">
        <f t="shared" ref="D116:X116" si="42">SUM(D117:D119)</f>
        <v>0</v>
      </c>
      <c r="E116" s="10">
        <f t="shared" si="42"/>
        <v>0</v>
      </c>
      <c r="F116" s="10">
        <f t="shared" si="42"/>
        <v>0</v>
      </c>
      <c r="G116" s="10">
        <f t="shared" si="42"/>
        <v>0</v>
      </c>
      <c r="H116" s="10">
        <f t="shared" si="42"/>
        <v>0</v>
      </c>
      <c r="I116" s="10">
        <f t="shared" si="42"/>
        <v>0</v>
      </c>
      <c r="J116" s="10">
        <f t="shared" si="42"/>
        <v>0</v>
      </c>
      <c r="K116" s="10">
        <f t="shared" si="42"/>
        <v>0</v>
      </c>
      <c r="L116" s="10">
        <f t="shared" si="42"/>
        <v>0</v>
      </c>
      <c r="M116" s="11">
        <f t="shared" si="42"/>
        <v>0</v>
      </c>
      <c r="N116" s="118">
        <f t="shared" si="42"/>
        <v>0</v>
      </c>
      <c r="O116" s="10">
        <f t="shared" si="42"/>
        <v>0</v>
      </c>
      <c r="P116" s="10">
        <f t="shared" si="42"/>
        <v>0</v>
      </c>
      <c r="Q116" s="10">
        <f t="shared" si="42"/>
        <v>0</v>
      </c>
      <c r="R116" s="10">
        <f t="shared" si="42"/>
        <v>0</v>
      </c>
      <c r="S116" s="10">
        <f t="shared" si="42"/>
        <v>0</v>
      </c>
      <c r="T116" s="10">
        <f t="shared" si="42"/>
        <v>0</v>
      </c>
      <c r="U116" s="10">
        <f t="shared" si="42"/>
        <v>0</v>
      </c>
      <c r="V116" s="10">
        <f t="shared" si="42"/>
        <v>0</v>
      </c>
      <c r="W116" s="10">
        <f t="shared" si="42"/>
        <v>0</v>
      </c>
      <c r="X116" s="11">
        <f t="shared" si="42"/>
        <v>0</v>
      </c>
    </row>
    <row r="117" spans="1:24" x14ac:dyDescent="0.35">
      <c r="A117" s="16" t="s">
        <v>412</v>
      </c>
      <c r="B117" s="57">
        <f>C117+N117</f>
        <v>0</v>
      </c>
      <c r="C117" s="57">
        <f>SUM(D117:M117)</f>
        <v>0</v>
      </c>
      <c r="D117" s="57"/>
      <c r="E117" s="57"/>
      <c r="F117" s="57"/>
      <c r="G117" s="57"/>
      <c r="H117" s="57"/>
      <c r="I117" s="57"/>
      <c r="J117" s="57"/>
      <c r="K117" s="57"/>
      <c r="L117" s="57"/>
      <c r="M117" s="14"/>
      <c r="N117" s="119">
        <f>SUM(O117:X117)</f>
        <v>0</v>
      </c>
      <c r="O117" s="57"/>
      <c r="P117" s="57"/>
      <c r="Q117" s="57"/>
      <c r="R117" s="57"/>
      <c r="S117" s="57"/>
      <c r="T117" s="57"/>
      <c r="U117" s="57"/>
      <c r="V117" s="57"/>
      <c r="W117" s="59"/>
    </row>
    <row r="118" spans="1:24" x14ac:dyDescent="0.35">
      <c r="A118" s="6" t="s">
        <v>168</v>
      </c>
      <c r="B118" s="57">
        <f>C118+N118</f>
        <v>0</v>
      </c>
      <c r="C118" s="57">
        <f>SUM(D118:M118)</f>
        <v>0</v>
      </c>
      <c r="D118" s="57"/>
      <c r="E118" s="57"/>
      <c r="F118" s="57"/>
      <c r="G118" s="57"/>
      <c r="H118" s="57"/>
      <c r="I118" s="57"/>
      <c r="J118" s="57"/>
      <c r="K118" s="57"/>
      <c r="L118" s="57"/>
      <c r="M118" s="14"/>
      <c r="N118" s="119">
        <f>SUM(O118:X118)</f>
        <v>0</v>
      </c>
      <c r="O118" s="57"/>
      <c r="P118" s="57"/>
      <c r="Q118" s="57"/>
      <c r="R118" s="57"/>
      <c r="S118" s="57"/>
      <c r="T118" s="57"/>
      <c r="U118" s="57"/>
      <c r="V118" s="57"/>
      <c r="W118" s="59"/>
    </row>
    <row r="119" spans="1:24" x14ac:dyDescent="0.35">
      <c r="A119" s="16" t="s">
        <v>175</v>
      </c>
      <c r="B119" s="57">
        <f>C119+N119</f>
        <v>0</v>
      </c>
      <c r="C119" s="57">
        <f>SUM(D119:M119)</f>
        <v>0</v>
      </c>
      <c r="D119" s="59"/>
      <c r="E119" s="59"/>
      <c r="F119" s="59"/>
      <c r="G119" s="59"/>
      <c r="H119" s="59"/>
      <c r="I119" s="59"/>
      <c r="J119" s="59"/>
      <c r="K119" s="59"/>
      <c r="L119" s="59"/>
      <c r="M119" s="24"/>
      <c r="N119" s="119">
        <f>SUM(O119:X119)</f>
        <v>0</v>
      </c>
      <c r="O119" s="59"/>
      <c r="P119" s="59"/>
      <c r="Q119" s="59"/>
      <c r="R119" s="59"/>
      <c r="S119" s="59"/>
      <c r="T119" s="59"/>
      <c r="U119" s="59"/>
      <c r="V119" s="59"/>
      <c r="W119" s="59"/>
    </row>
    <row r="120" spans="1:24" x14ac:dyDescent="0.35">
      <c r="A120" s="19"/>
      <c r="B120" s="87"/>
      <c r="C120" s="61"/>
      <c r="D120" s="20"/>
      <c r="E120" s="20"/>
      <c r="F120" s="20"/>
      <c r="G120" s="20"/>
      <c r="H120" s="20"/>
      <c r="I120" s="20"/>
      <c r="J120" s="20"/>
      <c r="K120" s="20"/>
      <c r="L120" s="20"/>
      <c r="M120" s="66"/>
      <c r="N120" s="121"/>
      <c r="O120" s="20"/>
      <c r="P120" s="20"/>
      <c r="Q120" s="20"/>
      <c r="R120" s="20"/>
      <c r="S120" s="20"/>
      <c r="T120" s="20"/>
      <c r="U120" s="20"/>
      <c r="V120" s="20"/>
      <c r="W120" s="20"/>
    </row>
    <row r="121" spans="1:24" x14ac:dyDescent="0.35">
      <c r="A121" s="62" t="s">
        <v>423</v>
      </c>
    </row>
  </sheetData>
  <mergeCells count="19">
    <mergeCell ref="A5:X5"/>
    <mergeCell ref="A6:X6"/>
    <mergeCell ref="A8:A10"/>
    <mergeCell ref="G1:J1"/>
    <mergeCell ref="Q9:Q10"/>
    <mergeCell ref="R9:X9"/>
    <mergeCell ref="C8:M8"/>
    <mergeCell ref="B8:B10"/>
    <mergeCell ref="N8:X8"/>
    <mergeCell ref="O9:O10"/>
    <mergeCell ref="P9:P10"/>
    <mergeCell ref="A4:X4"/>
    <mergeCell ref="C9:C10"/>
    <mergeCell ref="D9:D10"/>
    <mergeCell ref="E9:E10"/>
    <mergeCell ref="F9:F10"/>
    <mergeCell ref="G9:M9"/>
    <mergeCell ref="N9:N10"/>
    <mergeCell ref="A3:X3"/>
  </mergeCells>
  <pageMargins left="0.7" right="0.7" top="0.75" bottom="0.75" header="0.3" footer="0.3"/>
  <ignoredErrors>
    <ignoredError sqref="C42:AB121 C15:C41 Y15:AB41 D15:X41 D14:X1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120"/>
  <sheetViews>
    <sheetView workbookViewId="0">
      <selection activeCell="H18" sqref="H18"/>
    </sheetView>
  </sheetViews>
  <sheetFormatPr baseColWidth="10" defaultColWidth="9.08984375" defaultRowHeight="15.5" x14ac:dyDescent="0.35"/>
  <cols>
    <col min="1" max="1" width="78.6328125" style="6" customWidth="1"/>
    <col min="2" max="2" width="15.6328125" style="6" customWidth="1"/>
    <col min="3" max="3" width="17.36328125" style="6" customWidth="1"/>
    <col min="4" max="4" width="20.6328125" style="6" customWidth="1"/>
    <col min="5" max="5" width="19.36328125" style="6" customWidth="1"/>
    <col min="6" max="6" width="23.453125" style="6" customWidth="1"/>
    <col min="7" max="7" width="16.54296875" style="6" customWidth="1"/>
    <col min="8" max="8" width="11.36328125" style="6" bestFit="1" customWidth="1"/>
    <col min="9" max="9" width="22.6328125" style="6" customWidth="1"/>
    <col min="10" max="11" width="11.36328125" style="6" bestFit="1" customWidth="1"/>
    <col min="12" max="12" width="12" style="6" bestFit="1" customWidth="1"/>
    <col min="13" max="13" width="9.08984375" style="6"/>
    <col min="14" max="14" width="22" style="6" customWidth="1"/>
    <col min="15" max="16384" width="9.08984375" style="6"/>
  </cols>
  <sheetData>
    <row r="1" spans="1:14" x14ac:dyDescent="0.35">
      <c r="A1" s="3" t="s">
        <v>373</v>
      </c>
      <c r="B1" s="3"/>
      <c r="C1" s="5"/>
      <c r="D1" s="5"/>
      <c r="E1" s="322" t="s">
        <v>185</v>
      </c>
      <c r="F1" s="322"/>
      <c r="G1" s="322"/>
      <c r="H1" s="322"/>
      <c r="I1" s="6">
        <v>2017</v>
      </c>
    </row>
    <row r="2" spans="1:14" x14ac:dyDescent="0.35">
      <c r="A2" s="3"/>
      <c r="B2" s="3"/>
      <c r="C2" s="5"/>
      <c r="D2" s="5"/>
    </row>
    <row r="3" spans="1:14" x14ac:dyDescent="0.35">
      <c r="A3" s="267" t="s">
        <v>368</v>
      </c>
      <c r="B3" s="267"/>
      <c r="C3" s="267"/>
      <c r="D3" s="267"/>
      <c r="E3" s="267"/>
      <c r="F3" s="267"/>
      <c r="G3" s="267"/>
      <c r="H3" s="267"/>
      <c r="I3" s="267"/>
      <c r="J3" s="267"/>
      <c r="K3" s="267"/>
      <c r="L3" s="267"/>
      <c r="M3" s="267"/>
      <c r="N3" s="267"/>
    </row>
    <row r="4" spans="1:14" x14ac:dyDescent="0.35">
      <c r="A4" s="267" t="s">
        <v>42</v>
      </c>
      <c r="B4" s="267"/>
      <c r="C4" s="267"/>
      <c r="D4" s="267"/>
      <c r="E4" s="267"/>
      <c r="F4" s="267"/>
      <c r="G4" s="267"/>
      <c r="H4" s="267"/>
      <c r="I4" s="267"/>
      <c r="J4" s="267"/>
      <c r="K4" s="267"/>
      <c r="L4" s="267"/>
      <c r="M4" s="267"/>
      <c r="N4" s="267"/>
    </row>
    <row r="5" spans="1:14" x14ac:dyDescent="0.35">
      <c r="A5" s="267" t="s">
        <v>369</v>
      </c>
      <c r="B5" s="267"/>
      <c r="C5" s="267"/>
      <c r="D5" s="267"/>
      <c r="E5" s="267"/>
      <c r="F5" s="267"/>
      <c r="G5" s="267"/>
      <c r="H5" s="267"/>
      <c r="I5" s="267"/>
      <c r="J5" s="267"/>
      <c r="K5" s="267"/>
      <c r="L5" s="267"/>
      <c r="M5" s="267"/>
      <c r="N5" s="267"/>
    </row>
    <row r="6" spans="1:14" x14ac:dyDescent="0.35">
      <c r="A6" s="267" t="s">
        <v>370</v>
      </c>
      <c r="B6" s="267"/>
      <c r="C6" s="267"/>
      <c r="D6" s="267"/>
      <c r="E6" s="267"/>
      <c r="F6" s="267"/>
      <c r="G6" s="267"/>
      <c r="H6" s="267"/>
      <c r="I6" s="267"/>
      <c r="J6" s="267"/>
      <c r="K6" s="267"/>
      <c r="L6" s="267"/>
      <c r="M6" s="267"/>
      <c r="N6" s="267"/>
    </row>
    <row r="7" spans="1:14" x14ac:dyDescent="0.35">
      <c r="A7" s="28"/>
      <c r="B7" s="28"/>
      <c r="C7" s="28"/>
      <c r="D7" s="28"/>
      <c r="E7" s="28"/>
      <c r="F7" s="28"/>
      <c r="G7" s="28"/>
      <c r="H7" s="28"/>
      <c r="I7" s="28"/>
    </row>
    <row r="8" spans="1:14" x14ac:dyDescent="0.35">
      <c r="A8" s="343" t="s">
        <v>43</v>
      </c>
      <c r="B8" s="345" t="s">
        <v>339</v>
      </c>
      <c r="C8" s="347" t="s">
        <v>362</v>
      </c>
      <c r="D8" s="348"/>
      <c r="E8" s="348"/>
      <c r="F8" s="348"/>
      <c r="G8" s="349" t="s">
        <v>363</v>
      </c>
      <c r="H8" s="348"/>
      <c r="I8" s="348"/>
      <c r="J8" s="348"/>
      <c r="K8" s="341"/>
      <c r="L8" s="342"/>
      <c r="M8" s="342"/>
      <c r="N8" s="342"/>
    </row>
    <row r="9" spans="1:14" ht="30.5" x14ac:dyDescent="0.35">
      <c r="A9" s="344"/>
      <c r="B9" s="346"/>
      <c r="C9" s="70" t="s">
        <v>364</v>
      </c>
      <c r="D9" s="97" t="s">
        <v>365</v>
      </c>
      <c r="E9" s="97" t="s">
        <v>366</v>
      </c>
      <c r="F9" s="98" t="s">
        <v>367</v>
      </c>
      <c r="G9" s="99" t="s">
        <v>352</v>
      </c>
      <c r="H9" s="100" t="s">
        <v>365</v>
      </c>
      <c r="I9" s="100" t="s">
        <v>366</v>
      </c>
      <c r="J9" s="101" t="s">
        <v>367</v>
      </c>
      <c r="K9" s="124" t="s">
        <v>19</v>
      </c>
      <c r="L9" s="100" t="s">
        <v>365</v>
      </c>
      <c r="M9" s="101" t="s">
        <v>366</v>
      </c>
      <c r="N9" s="101" t="s">
        <v>367</v>
      </c>
    </row>
    <row r="10" spans="1:14" x14ac:dyDescent="0.35">
      <c r="A10" s="109"/>
      <c r="B10" s="109"/>
      <c r="C10" s="110"/>
      <c r="D10" s="110"/>
      <c r="E10" s="110"/>
      <c r="F10" s="111"/>
      <c r="G10" s="112"/>
      <c r="H10" s="110"/>
      <c r="I10" s="110"/>
      <c r="J10" s="111"/>
      <c r="K10" s="119"/>
      <c r="L10" s="57"/>
      <c r="M10" s="14"/>
      <c r="N10" s="14"/>
    </row>
    <row r="11" spans="1:14" x14ac:dyDescent="0.35">
      <c r="A11" s="113" t="s">
        <v>13</v>
      </c>
      <c r="B11" s="114">
        <f>B13+B21+B24+B33+B40+B47+B56+B65+B73+B81+B89+B99+B103+B110+B115</f>
        <v>0</v>
      </c>
      <c r="C11" s="114">
        <f t="shared" ref="C11:N11" si="0">C13+C21+C24+C33+C40+C47+C56+C65+C73+C81+C89+C99+C103+C110+C115</f>
        <v>0</v>
      </c>
      <c r="D11" s="114">
        <f t="shared" si="0"/>
        <v>0</v>
      </c>
      <c r="E11" s="114">
        <f t="shared" si="0"/>
        <v>0</v>
      </c>
      <c r="F11" s="115">
        <f t="shared" si="0"/>
        <v>0</v>
      </c>
      <c r="G11" s="116">
        <f t="shared" si="0"/>
        <v>0</v>
      </c>
      <c r="H11" s="114">
        <f t="shared" si="0"/>
        <v>0</v>
      </c>
      <c r="I11" s="114">
        <f t="shared" si="0"/>
        <v>0</v>
      </c>
      <c r="J11" s="115">
        <f t="shared" si="0"/>
        <v>0</v>
      </c>
      <c r="K11" s="116">
        <f t="shared" si="0"/>
        <v>0</v>
      </c>
      <c r="L11" s="114">
        <f t="shared" si="0"/>
        <v>0</v>
      </c>
      <c r="M11" s="115">
        <f t="shared" si="0"/>
        <v>0</v>
      </c>
      <c r="N11" s="115">
        <f t="shared" si="0"/>
        <v>0</v>
      </c>
    </row>
    <row r="12" spans="1:14" x14ac:dyDescent="0.35">
      <c r="A12" s="65"/>
      <c r="B12" s="13"/>
      <c r="C12" s="13"/>
      <c r="D12" s="13"/>
      <c r="E12" s="13"/>
      <c r="F12" s="23"/>
      <c r="G12" s="117"/>
      <c r="H12" s="13"/>
      <c r="I12" s="13"/>
      <c r="J12" s="23"/>
      <c r="K12" s="117"/>
      <c r="L12" s="13"/>
      <c r="M12" s="23"/>
      <c r="N12" s="23"/>
    </row>
    <row r="13" spans="1:14" x14ac:dyDescent="0.35">
      <c r="A13" s="15" t="s">
        <v>46</v>
      </c>
      <c r="B13" s="10">
        <f t="shared" ref="B13:B19" si="1">C13+G13+K13</f>
        <v>0</v>
      </c>
      <c r="C13" s="10">
        <f>SUM(C14:C19)</f>
        <v>0</v>
      </c>
      <c r="D13" s="10">
        <f t="shared" ref="D13:M13" si="2">SUM(D14:D19)</f>
        <v>0</v>
      </c>
      <c r="E13" s="10">
        <f t="shared" si="2"/>
        <v>0</v>
      </c>
      <c r="F13" s="11">
        <f t="shared" si="2"/>
        <v>0</v>
      </c>
      <c r="G13" s="118">
        <f t="shared" si="2"/>
        <v>0</v>
      </c>
      <c r="H13" s="10">
        <f t="shared" si="2"/>
        <v>0</v>
      </c>
      <c r="I13" s="10">
        <f t="shared" si="2"/>
        <v>0</v>
      </c>
      <c r="J13" s="11">
        <f t="shared" si="2"/>
        <v>0</v>
      </c>
      <c r="K13" s="118">
        <f t="shared" si="2"/>
        <v>0</v>
      </c>
      <c r="L13" s="10">
        <f t="shared" si="2"/>
        <v>0</v>
      </c>
      <c r="M13" s="11">
        <f t="shared" si="2"/>
        <v>0</v>
      </c>
      <c r="N13" s="11"/>
    </row>
    <row r="14" spans="1:14" x14ac:dyDescent="0.35">
      <c r="A14" s="6" t="s">
        <v>403</v>
      </c>
      <c r="B14" s="57">
        <f t="shared" si="1"/>
        <v>0</v>
      </c>
      <c r="C14" s="57">
        <f t="shared" ref="C14:C19" si="3">SUM(D14:F14)</f>
        <v>0</v>
      </c>
      <c r="D14" s="57"/>
      <c r="E14" s="57"/>
      <c r="F14" s="14"/>
      <c r="G14" s="119">
        <f t="shared" ref="G14:G19" si="4">SUM(H14:J14)</f>
        <v>0</v>
      </c>
      <c r="H14" s="57"/>
      <c r="I14" s="57"/>
      <c r="J14" s="14"/>
      <c r="K14" s="119">
        <f t="shared" ref="K14:K19" si="5">L14+M14+N14</f>
        <v>0</v>
      </c>
      <c r="L14" s="57"/>
      <c r="M14" s="14"/>
      <c r="N14" s="14"/>
    </row>
    <row r="15" spans="1:14" x14ac:dyDescent="0.35">
      <c r="A15" s="16" t="s">
        <v>119</v>
      </c>
      <c r="B15" s="57">
        <f t="shared" si="1"/>
        <v>0</v>
      </c>
      <c r="C15" s="57">
        <f t="shared" si="3"/>
        <v>0</v>
      </c>
      <c r="D15" s="57"/>
      <c r="E15" s="57"/>
      <c r="F15" s="14"/>
      <c r="G15" s="119">
        <f t="shared" si="4"/>
        <v>0</v>
      </c>
      <c r="H15" s="57"/>
      <c r="I15" s="57"/>
      <c r="J15" s="14"/>
      <c r="K15" s="119">
        <f t="shared" si="5"/>
        <v>0</v>
      </c>
      <c r="L15" s="57"/>
      <c r="M15" s="14"/>
      <c r="N15" s="14"/>
    </row>
    <row r="16" spans="1:14" x14ac:dyDescent="0.35">
      <c r="A16" s="6" t="s">
        <v>120</v>
      </c>
      <c r="B16" s="57">
        <f t="shared" si="1"/>
        <v>0</v>
      </c>
      <c r="C16" s="57">
        <f t="shared" si="3"/>
        <v>0</v>
      </c>
      <c r="D16" s="57"/>
      <c r="E16" s="57"/>
      <c r="F16" s="14"/>
      <c r="G16" s="119">
        <f t="shared" si="4"/>
        <v>0</v>
      </c>
      <c r="H16" s="57"/>
      <c r="I16" s="57"/>
      <c r="J16" s="14"/>
      <c r="K16" s="119">
        <f t="shared" si="5"/>
        <v>0</v>
      </c>
      <c r="L16" s="57"/>
      <c r="M16" s="14"/>
      <c r="N16" s="14"/>
    </row>
    <row r="17" spans="1:14" x14ac:dyDescent="0.35">
      <c r="A17" s="6" t="s">
        <v>121</v>
      </c>
      <c r="B17" s="57">
        <f t="shared" si="1"/>
        <v>0</v>
      </c>
      <c r="C17" s="57">
        <f t="shared" si="3"/>
        <v>0</v>
      </c>
      <c r="D17" s="57"/>
      <c r="E17" s="57"/>
      <c r="F17" s="14"/>
      <c r="G17" s="119">
        <f t="shared" si="4"/>
        <v>0</v>
      </c>
      <c r="H17" s="57"/>
      <c r="I17" s="57"/>
      <c r="J17" s="14"/>
      <c r="K17" s="119">
        <f t="shared" si="5"/>
        <v>0</v>
      </c>
      <c r="L17" s="57"/>
      <c r="M17" s="14"/>
      <c r="N17" s="14"/>
    </row>
    <row r="18" spans="1:14" x14ac:dyDescent="0.35">
      <c r="A18" s="6" t="s">
        <v>122</v>
      </c>
      <c r="B18" s="57">
        <f t="shared" si="1"/>
        <v>0</v>
      </c>
      <c r="C18" s="57">
        <f t="shared" si="3"/>
        <v>0</v>
      </c>
      <c r="D18" s="57"/>
      <c r="E18" s="57"/>
      <c r="F18" s="14"/>
      <c r="G18" s="119">
        <f t="shared" si="4"/>
        <v>0</v>
      </c>
      <c r="H18" s="57"/>
      <c r="I18" s="57"/>
      <c r="J18" s="14"/>
      <c r="K18" s="119">
        <f t="shared" si="5"/>
        <v>0</v>
      </c>
      <c r="L18" s="57"/>
      <c r="M18" s="14"/>
      <c r="N18" s="14"/>
    </row>
    <row r="19" spans="1:14" x14ac:dyDescent="0.35">
      <c r="A19" s="6" t="s">
        <v>123</v>
      </c>
      <c r="B19" s="57">
        <f t="shared" si="1"/>
        <v>0</v>
      </c>
      <c r="C19" s="57">
        <f t="shared" si="3"/>
        <v>0</v>
      </c>
      <c r="D19" s="57"/>
      <c r="E19" s="57"/>
      <c r="F19" s="14"/>
      <c r="G19" s="119">
        <f t="shared" si="4"/>
        <v>0</v>
      </c>
      <c r="H19" s="57"/>
      <c r="I19" s="57"/>
      <c r="J19" s="14"/>
      <c r="K19" s="119">
        <f t="shared" si="5"/>
        <v>0</v>
      </c>
      <c r="L19" s="57"/>
      <c r="M19" s="14"/>
      <c r="N19" s="14"/>
    </row>
    <row r="20" spans="1:14" x14ac:dyDescent="0.35">
      <c r="A20" s="17"/>
      <c r="B20" s="57"/>
      <c r="C20" s="57"/>
      <c r="D20" s="57"/>
      <c r="E20" s="57"/>
      <c r="F20" s="14"/>
      <c r="G20" s="119"/>
      <c r="H20" s="57"/>
      <c r="I20" s="57"/>
      <c r="J20" s="14"/>
      <c r="K20" s="119"/>
      <c r="L20" s="57"/>
      <c r="M20" s="14"/>
      <c r="N20" s="14"/>
    </row>
    <row r="21" spans="1:14" x14ac:dyDescent="0.35">
      <c r="A21" s="15" t="s">
        <v>47</v>
      </c>
      <c r="B21" s="10">
        <f>C21+G21+K21</f>
        <v>0</v>
      </c>
      <c r="C21" s="10">
        <f>SUM(C22)</f>
        <v>0</v>
      </c>
      <c r="D21" s="10">
        <f t="shared" ref="D21:M21" si="6">SUM(D22)</f>
        <v>0</v>
      </c>
      <c r="E21" s="10">
        <f t="shared" si="6"/>
        <v>0</v>
      </c>
      <c r="F21" s="11">
        <f t="shared" si="6"/>
        <v>0</v>
      </c>
      <c r="G21" s="118">
        <f t="shared" si="6"/>
        <v>0</v>
      </c>
      <c r="H21" s="10">
        <f t="shared" si="6"/>
        <v>0</v>
      </c>
      <c r="I21" s="10">
        <f t="shared" si="6"/>
        <v>0</v>
      </c>
      <c r="J21" s="11">
        <f t="shared" si="6"/>
        <v>0</v>
      </c>
      <c r="K21" s="118">
        <f t="shared" si="6"/>
        <v>0</v>
      </c>
      <c r="L21" s="10">
        <f t="shared" si="6"/>
        <v>0</v>
      </c>
      <c r="M21" s="11">
        <f t="shared" si="6"/>
        <v>0</v>
      </c>
      <c r="N21" s="11"/>
    </row>
    <row r="22" spans="1:14" x14ac:dyDescent="0.35">
      <c r="A22" s="16" t="s">
        <v>426</v>
      </c>
      <c r="B22" s="57">
        <f>C22+G22+K22</f>
        <v>0</v>
      </c>
      <c r="C22" s="57">
        <f>SUM(D22:F22)</f>
        <v>0</v>
      </c>
      <c r="D22" s="57"/>
      <c r="E22" s="57"/>
      <c r="F22" s="14"/>
      <c r="G22" s="119">
        <f>SUM(H22:J22)</f>
        <v>0</v>
      </c>
      <c r="H22" s="57"/>
      <c r="I22" s="57"/>
      <c r="J22" s="14"/>
      <c r="K22" s="119">
        <f>L22+M22+N22</f>
        <v>0</v>
      </c>
      <c r="L22" s="57"/>
      <c r="M22" s="14"/>
      <c r="N22" s="14"/>
    </row>
    <row r="23" spans="1:14" x14ac:dyDescent="0.35">
      <c r="A23" s="17"/>
      <c r="B23" s="57"/>
      <c r="C23" s="57"/>
      <c r="D23" s="57"/>
      <c r="E23" s="57"/>
      <c r="F23" s="14"/>
      <c r="G23" s="119"/>
      <c r="H23" s="57"/>
      <c r="I23" s="57"/>
      <c r="J23" s="14"/>
      <c r="K23" s="119"/>
      <c r="L23" s="57"/>
      <c r="M23" s="14"/>
      <c r="N23" s="14"/>
    </row>
    <row r="24" spans="1:14" x14ac:dyDescent="0.35">
      <c r="A24" s="15" t="s">
        <v>48</v>
      </c>
      <c r="B24" s="10">
        <f>C24+G24+K24</f>
        <v>0</v>
      </c>
      <c r="C24" s="10">
        <f>SUM(C25:C31)</f>
        <v>0</v>
      </c>
      <c r="D24" s="10">
        <f t="shared" ref="D24:M24" si="7">SUM(D25:D31)</f>
        <v>0</v>
      </c>
      <c r="E24" s="10">
        <f t="shared" si="7"/>
        <v>0</v>
      </c>
      <c r="F24" s="11">
        <f t="shared" si="7"/>
        <v>0</v>
      </c>
      <c r="G24" s="118">
        <f t="shared" si="7"/>
        <v>0</v>
      </c>
      <c r="H24" s="10">
        <f t="shared" si="7"/>
        <v>0</v>
      </c>
      <c r="I24" s="10">
        <f t="shared" si="7"/>
        <v>0</v>
      </c>
      <c r="J24" s="11">
        <f t="shared" si="7"/>
        <v>0</v>
      </c>
      <c r="K24" s="118">
        <f t="shared" si="7"/>
        <v>0</v>
      </c>
      <c r="L24" s="10">
        <f t="shared" si="7"/>
        <v>0</v>
      </c>
      <c r="M24" s="11">
        <f t="shared" si="7"/>
        <v>0</v>
      </c>
      <c r="N24" s="11"/>
    </row>
    <row r="25" spans="1:14" x14ac:dyDescent="0.35">
      <c r="A25" s="16" t="s">
        <v>169</v>
      </c>
      <c r="B25" s="57">
        <f t="shared" ref="B25:B31" si="8">C25+G25+K25</f>
        <v>0</v>
      </c>
      <c r="C25" s="57">
        <f t="shared" ref="C25:C31" si="9">SUM(D25:F25)</f>
        <v>0</v>
      </c>
      <c r="D25" s="57"/>
      <c r="E25" s="57"/>
      <c r="F25" s="14"/>
      <c r="G25" s="119">
        <f t="shared" ref="G25:G31" si="10">SUM(H25:J25)</f>
        <v>0</v>
      </c>
      <c r="H25" s="57"/>
      <c r="I25" s="57"/>
      <c r="J25" s="14"/>
      <c r="K25" s="119">
        <f t="shared" ref="K25:K31" si="11">L25+M25+N25</f>
        <v>0</v>
      </c>
      <c r="L25" s="57"/>
      <c r="M25" s="14"/>
      <c r="N25" s="14"/>
    </row>
    <row r="26" spans="1:14" x14ac:dyDescent="0.35">
      <c r="A26" s="6" t="s">
        <v>124</v>
      </c>
      <c r="B26" s="57">
        <f t="shared" si="8"/>
        <v>0</v>
      </c>
      <c r="C26" s="57">
        <f t="shared" si="9"/>
        <v>0</v>
      </c>
      <c r="D26" s="57"/>
      <c r="E26" s="57"/>
      <c r="F26" s="14"/>
      <c r="G26" s="119">
        <f t="shared" si="10"/>
        <v>0</v>
      </c>
      <c r="H26" s="57"/>
      <c r="I26" s="57"/>
      <c r="J26" s="14"/>
      <c r="K26" s="119">
        <f t="shared" si="11"/>
        <v>0</v>
      </c>
      <c r="L26" s="57"/>
      <c r="M26" s="14"/>
      <c r="N26" s="14"/>
    </row>
    <row r="27" spans="1:14" x14ac:dyDescent="0.35">
      <c r="A27" s="6" t="s">
        <v>125</v>
      </c>
      <c r="B27" s="57">
        <f t="shared" si="8"/>
        <v>0</v>
      </c>
      <c r="C27" s="57">
        <f t="shared" si="9"/>
        <v>0</v>
      </c>
      <c r="D27" s="57"/>
      <c r="E27" s="57"/>
      <c r="F27" s="14"/>
      <c r="G27" s="119">
        <f t="shared" si="10"/>
        <v>0</v>
      </c>
      <c r="H27" s="57"/>
      <c r="I27" s="57"/>
      <c r="J27" s="14"/>
      <c r="K27" s="119">
        <f t="shared" si="11"/>
        <v>0</v>
      </c>
      <c r="L27" s="57"/>
      <c r="M27" s="14"/>
      <c r="N27" s="14"/>
    </row>
    <row r="28" spans="1:14" x14ac:dyDescent="0.35">
      <c r="A28" s="6" t="s">
        <v>126</v>
      </c>
      <c r="B28" s="57">
        <f t="shared" si="8"/>
        <v>0</v>
      </c>
      <c r="C28" s="57">
        <f t="shared" si="9"/>
        <v>0</v>
      </c>
      <c r="D28" s="57"/>
      <c r="E28" s="57"/>
      <c r="F28" s="14"/>
      <c r="G28" s="119">
        <f t="shared" si="10"/>
        <v>0</v>
      </c>
      <c r="H28" s="57"/>
      <c r="I28" s="57"/>
      <c r="J28" s="14"/>
      <c r="K28" s="119">
        <f t="shared" si="11"/>
        <v>0</v>
      </c>
      <c r="L28" s="57"/>
      <c r="M28" s="14"/>
      <c r="N28" s="14"/>
    </row>
    <row r="29" spans="1:14" x14ac:dyDescent="0.35">
      <c r="A29" s="16" t="s">
        <v>404</v>
      </c>
      <c r="B29" s="57">
        <f t="shared" si="8"/>
        <v>0</v>
      </c>
      <c r="C29" s="57">
        <f t="shared" si="9"/>
        <v>0</v>
      </c>
      <c r="D29" s="57"/>
      <c r="E29" s="57"/>
      <c r="F29" s="14"/>
      <c r="G29" s="119">
        <f t="shared" si="10"/>
        <v>0</v>
      </c>
      <c r="H29" s="57"/>
      <c r="I29" s="57"/>
      <c r="J29" s="14"/>
      <c r="K29" s="119">
        <f t="shared" si="11"/>
        <v>0</v>
      </c>
      <c r="L29" s="57"/>
      <c r="M29" s="14"/>
      <c r="N29" s="14"/>
    </row>
    <row r="30" spans="1:14" x14ac:dyDescent="0.35">
      <c r="A30" s="6" t="s">
        <v>127</v>
      </c>
      <c r="B30" s="57">
        <f t="shared" si="8"/>
        <v>0</v>
      </c>
      <c r="C30" s="57">
        <f t="shared" si="9"/>
        <v>0</v>
      </c>
      <c r="D30" s="57"/>
      <c r="E30" s="57"/>
      <c r="F30" s="14"/>
      <c r="G30" s="119">
        <f t="shared" si="10"/>
        <v>0</v>
      </c>
      <c r="H30" s="57"/>
      <c r="I30" s="57"/>
      <c r="J30" s="14"/>
      <c r="K30" s="119">
        <f t="shared" si="11"/>
        <v>0</v>
      </c>
      <c r="L30" s="57"/>
      <c r="M30" s="14"/>
      <c r="N30" s="14"/>
    </row>
    <row r="31" spans="1:14" x14ac:dyDescent="0.35">
      <c r="A31" s="6" t="s">
        <v>128</v>
      </c>
      <c r="B31" s="57">
        <f t="shared" si="8"/>
        <v>0</v>
      </c>
      <c r="C31" s="57">
        <f t="shared" si="9"/>
        <v>0</v>
      </c>
      <c r="D31" s="57"/>
      <c r="E31" s="57"/>
      <c r="F31" s="14"/>
      <c r="G31" s="119">
        <f t="shared" si="10"/>
        <v>0</v>
      </c>
      <c r="H31" s="57"/>
      <c r="I31" s="57"/>
      <c r="J31" s="14"/>
      <c r="K31" s="119">
        <f t="shared" si="11"/>
        <v>0</v>
      </c>
      <c r="L31" s="57"/>
      <c r="M31" s="14"/>
      <c r="N31" s="14"/>
    </row>
    <row r="32" spans="1:14" x14ac:dyDescent="0.35">
      <c r="A32" s="18"/>
      <c r="B32" s="59"/>
      <c r="C32" s="59"/>
      <c r="D32" s="59"/>
      <c r="E32" s="59"/>
      <c r="F32" s="24"/>
      <c r="G32" s="120"/>
      <c r="H32" s="59"/>
      <c r="I32" s="59"/>
      <c r="J32" s="24"/>
      <c r="K32" s="120"/>
      <c r="L32" s="59"/>
      <c r="M32" s="24"/>
      <c r="N32" s="24"/>
    </row>
    <row r="33" spans="1:14" x14ac:dyDescent="0.35">
      <c r="A33" s="15" t="s">
        <v>49</v>
      </c>
      <c r="B33" s="10">
        <f t="shared" ref="B33:B38" si="12">C33+G33+K33</f>
        <v>0</v>
      </c>
      <c r="C33" s="10">
        <f>SUM(C34:C38)</f>
        <v>0</v>
      </c>
      <c r="D33" s="10">
        <f t="shared" ref="D33:M33" si="13">SUM(D34:D38)</f>
        <v>0</v>
      </c>
      <c r="E33" s="10">
        <f t="shared" si="13"/>
        <v>0</v>
      </c>
      <c r="F33" s="11">
        <f t="shared" si="13"/>
        <v>0</v>
      </c>
      <c r="G33" s="118">
        <f t="shared" si="13"/>
        <v>0</v>
      </c>
      <c r="H33" s="10">
        <f t="shared" si="13"/>
        <v>0</v>
      </c>
      <c r="I33" s="10">
        <f t="shared" si="13"/>
        <v>0</v>
      </c>
      <c r="J33" s="11">
        <f t="shared" si="13"/>
        <v>0</v>
      </c>
      <c r="K33" s="118">
        <f t="shared" si="13"/>
        <v>0</v>
      </c>
      <c r="L33" s="10">
        <f t="shared" si="13"/>
        <v>0</v>
      </c>
      <c r="M33" s="11">
        <f t="shared" si="13"/>
        <v>0</v>
      </c>
      <c r="N33" s="11"/>
    </row>
    <row r="34" spans="1:14" x14ac:dyDescent="0.35">
      <c r="A34" s="16" t="s">
        <v>405</v>
      </c>
      <c r="B34" s="57">
        <f t="shared" si="12"/>
        <v>0</v>
      </c>
      <c r="C34" s="57">
        <f>SUM(D34:F34)</f>
        <v>0</v>
      </c>
      <c r="D34" s="57"/>
      <c r="E34" s="57"/>
      <c r="F34" s="14"/>
      <c r="G34" s="119">
        <f>SUM(H34:J34)</f>
        <v>0</v>
      </c>
      <c r="H34" s="57"/>
      <c r="I34" s="57"/>
      <c r="J34" s="14"/>
      <c r="K34" s="119">
        <f>L34+M34+N34</f>
        <v>0</v>
      </c>
      <c r="L34" s="57"/>
      <c r="M34" s="14"/>
      <c r="N34" s="14"/>
    </row>
    <row r="35" spans="1:14" x14ac:dyDescent="0.35">
      <c r="A35" s="6" t="s">
        <v>129</v>
      </c>
      <c r="B35" s="57">
        <f t="shared" si="12"/>
        <v>0</v>
      </c>
      <c r="C35" s="57">
        <f>SUM(D35:F35)</f>
        <v>0</v>
      </c>
      <c r="D35" s="57"/>
      <c r="E35" s="57"/>
      <c r="F35" s="14"/>
      <c r="G35" s="119">
        <f>SUM(H35:J35)</f>
        <v>0</v>
      </c>
      <c r="H35" s="57"/>
      <c r="I35" s="57"/>
      <c r="J35" s="14"/>
      <c r="K35" s="119">
        <f>L35+M35+N35</f>
        <v>0</v>
      </c>
      <c r="L35" s="57"/>
      <c r="M35" s="14"/>
      <c r="N35" s="14"/>
    </row>
    <row r="36" spans="1:14" x14ac:dyDescent="0.35">
      <c r="A36" s="6" t="s">
        <v>130</v>
      </c>
      <c r="B36" s="57">
        <f t="shared" si="12"/>
        <v>0</v>
      </c>
      <c r="C36" s="57">
        <f>SUM(D36:F36)</f>
        <v>0</v>
      </c>
      <c r="D36" s="57"/>
      <c r="E36" s="57"/>
      <c r="F36" s="14"/>
      <c r="G36" s="119">
        <f>SUM(H36:J36)</f>
        <v>0</v>
      </c>
      <c r="H36" s="57"/>
      <c r="I36" s="57"/>
      <c r="J36" s="14"/>
      <c r="K36" s="119">
        <f>L36+M36+N36</f>
        <v>0</v>
      </c>
      <c r="L36" s="57"/>
      <c r="M36" s="14"/>
      <c r="N36" s="14"/>
    </row>
    <row r="37" spans="1:14" x14ac:dyDescent="0.35">
      <c r="A37" s="6" t="s">
        <v>133</v>
      </c>
      <c r="B37" s="57">
        <f t="shared" si="12"/>
        <v>0</v>
      </c>
      <c r="C37" s="57">
        <f>SUM(D37:F37)</f>
        <v>0</v>
      </c>
      <c r="D37" s="57"/>
      <c r="E37" s="57"/>
      <c r="F37" s="14"/>
      <c r="G37" s="119">
        <f>SUM(H37:J37)</f>
        <v>0</v>
      </c>
      <c r="H37" s="57"/>
      <c r="I37" s="57"/>
      <c r="J37" s="14"/>
      <c r="K37" s="119">
        <f>L37+M37+N37</f>
        <v>0</v>
      </c>
      <c r="L37" s="57"/>
      <c r="M37" s="14"/>
      <c r="N37" s="14"/>
    </row>
    <row r="38" spans="1:14" x14ac:dyDescent="0.35">
      <c r="A38" s="6" t="s">
        <v>134</v>
      </c>
      <c r="B38" s="57">
        <f t="shared" si="12"/>
        <v>0</v>
      </c>
      <c r="C38" s="57">
        <f>SUM(D38:F38)</f>
        <v>0</v>
      </c>
      <c r="D38" s="57"/>
      <c r="E38" s="57"/>
      <c r="F38" s="14"/>
      <c r="G38" s="119">
        <f>SUM(H38:J38)</f>
        <v>0</v>
      </c>
      <c r="H38" s="57"/>
      <c r="I38" s="57"/>
      <c r="J38" s="14"/>
      <c r="K38" s="119">
        <f>L38+M38+N38</f>
        <v>0</v>
      </c>
      <c r="L38" s="57"/>
      <c r="M38" s="14"/>
      <c r="N38" s="14"/>
    </row>
    <row r="39" spans="1:14" x14ac:dyDescent="0.35">
      <c r="A39" s="17"/>
      <c r="B39" s="57"/>
      <c r="C39" s="57"/>
      <c r="D39" s="57"/>
      <c r="E39" s="57"/>
      <c r="F39" s="14"/>
      <c r="G39" s="119"/>
      <c r="H39" s="57"/>
      <c r="I39" s="57"/>
      <c r="J39" s="14"/>
      <c r="K39" s="119"/>
      <c r="L39" s="57"/>
      <c r="M39" s="14"/>
      <c r="N39" s="14"/>
    </row>
    <row r="40" spans="1:14" x14ac:dyDescent="0.35">
      <c r="A40" s="15" t="s">
        <v>50</v>
      </c>
      <c r="B40" s="10">
        <f t="shared" ref="B40:B45" si="14">C40+G40+K40</f>
        <v>0</v>
      </c>
      <c r="C40" s="10">
        <f>SUM(C41:C45)</f>
        <v>0</v>
      </c>
      <c r="D40" s="10">
        <f t="shared" ref="D40:M40" si="15">SUM(D41:D45)</f>
        <v>0</v>
      </c>
      <c r="E40" s="10">
        <f t="shared" si="15"/>
        <v>0</v>
      </c>
      <c r="F40" s="11">
        <f t="shared" si="15"/>
        <v>0</v>
      </c>
      <c r="G40" s="118">
        <f t="shared" si="15"/>
        <v>0</v>
      </c>
      <c r="H40" s="10">
        <f t="shared" si="15"/>
        <v>0</v>
      </c>
      <c r="I40" s="10">
        <f t="shared" si="15"/>
        <v>0</v>
      </c>
      <c r="J40" s="11">
        <f t="shared" si="15"/>
        <v>0</v>
      </c>
      <c r="K40" s="118">
        <f t="shared" si="15"/>
        <v>0</v>
      </c>
      <c r="L40" s="10">
        <f t="shared" si="15"/>
        <v>0</v>
      </c>
      <c r="M40" s="11">
        <f t="shared" si="15"/>
        <v>0</v>
      </c>
      <c r="N40" s="11"/>
    </row>
    <row r="41" spans="1:14" x14ac:dyDescent="0.35">
      <c r="A41" s="16" t="s">
        <v>406</v>
      </c>
      <c r="B41" s="57">
        <f t="shared" si="14"/>
        <v>0</v>
      </c>
      <c r="C41" s="57">
        <f>SUM(D41:F41)</f>
        <v>0</v>
      </c>
      <c r="D41" s="57"/>
      <c r="E41" s="57"/>
      <c r="F41" s="14"/>
      <c r="G41" s="119">
        <f>SUM(H41:J41)</f>
        <v>0</v>
      </c>
      <c r="H41" s="57"/>
      <c r="I41" s="57"/>
      <c r="J41" s="14"/>
      <c r="K41" s="119">
        <f>L41+M41+N41</f>
        <v>0</v>
      </c>
      <c r="L41" s="57"/>
      <c r="M41" s="14"/>
      <c r="N41" s="14"/>
    </row>
    <row r="42" spans="1:14" x14ac:dyDescent="0.35">
      <c r="A42" s="6" t="s">
        <v>131</v>
      </c>
      <c r="B42" s="57">
        <f t="shared" si="14"/>
        <v>0</v>
      </c>
      <c r="C42" s="57">
        <f>SUM(D42:F42)</f>
        <v>0</v>
      </c>
      <c r="D42" s="57"/>
      <c r="E42" s="57"/>
      <c r="F42" s="14"/>
      <c r="G42" s="119">
        <f>SUM(H42:J42)</f>
        <v>0</v>
      </c>
      <c r="H42" s="57"/>
      <c r="I42" s="57"/>
      <c r="J42" s="14"/>
      <c r="K42" s="119">
        <f>L42+M42+N42</f>
        <v>0</v>
      </c>
      <c r="L42" s="57"/>
      <c r="M42" s="14"/>
      <c r="N42" s="14"/>
    </row>
    <row r="43" spans="1:14" x14ac:dyDescent="0.35">
      <c r="A43" s="6" t="s">
        <v>132</v>
      </c>
      <c r="B43" s="57">
        <f t="shared" si="14"/>
        <v>0</v>
      </c>
      <c r="C43" s="57">
        <f>SUM(D43:F43)</f>
        <v>0</v>
      </c>
      <c r="D43" s="57"/>
      <c r="E43" s="57"/>
      <c r="F43" s="14"/>
      <c r="G43" s="119">
        <f>SUM(H43:J43)</f>
        <v>0</v>
      </c>
      <c r="H43" s="57"/>
      <c r="I43" s="57"/>
      <c r="J43" s="14"/>
      <c r="K43" s="119">
        <f>L43+M43+N43</f>
        <v>0</v>
      </c>
      <c r="L43" s="57"/>
      <c r="M43" s="14"/>
      <c r="N43" s="14"/>
    </row>
    <row r="44" spans="1:14" x14ac:dyDescent="0.35">
      <c r="A44" s="6" t="s">
        <v>135</v>
      </c>
      <c r="B44" s="57">
        <f t="shared" si="14"/>
        <v>0</v>
      </c>
      <c r="C44" s="57">
        <f>SUM(D44:F44)</f>
        <v>0</v>
      </c>
      <c r="D44" s="57"/>
      <c r="E44" s="57"/>
      <c r="F44" s="14"/>
      <c r="G44" s="119">
        <f>SUM(H44:J44)</f>
        <v>0</v>
      </c>
      <c r="H44" s="57"/>
      <c r="I44" s="57"/>
      <c r="J44" s="14"/>
      <c r="K44" s="119">
        <f>L44+M44+N44</f>
        <v>0</v>
      </c>
      <c r="L44" s="57"/>
      <c r="M44" s="14"/>
      <c r="N44" s="14"/>
    </row>
    <row r="45" spans="1:14" x14ac:dyDescent="0.35">
      <c r="A45" s="6" t="s">
        <v>136</v>
      </c>
      <c r="B45" s="57">
        <f t="shared" si="14"/>
        <v>0</v>
      </c>
      <c r="C45" s="57">
        <f>SUM(D45:F45)</f>
        <v>0</v>
      </c>
      <c r="D45" s="57"/>
      <c r="E45" s="57"/>
      <c r="F45" s="14"/>
      <c r="G45" s="119">
        <f>SUM(H45:J45)</f>
        <v>0</v>
      </c>
      <c r="H45" s="57"/>
      <c r="I45" s="57"/>
      <c r="J45" s="14"/>
      <c r="K45" s="119">
        <f>L45+M45+N45</f>
        <v>0</v>
      </c>
      <c r="L45" s="57"/>
      <c r="M45" s="14"/>
      <c r="N45" s="14"/>
    </row>
    <row r="46" spans="1:14" x14ac:dyDescent="0.35">
      <c r="A46" s="17"/>
      <c r="B46" s="57"/>
      <c r="C46" s="57"/>
      <c r="D46" s="57"/>
      <c r="E46" s="57"/>
      <c r="F46" s="14"/>
      <c r="G46" s="119"/>
      <c r="H46" s="57"/>
      <c r="I46" s="57"/>
      <c r="J46" s="14"/>
      <c r="K46" s="119"/>
      <c r="L46" s="57"/>
      <c r="M46" s="14"/>
      <c r="N46" s="14"/>
    </row>
    <row r="47" spans="1:14" x14ac:dyDescent="0.35">
      <c r="A47" s="15" t="s">
        <v>51</v>
      </c>
      <c r="B47" s="10">
        <f>C47+G47+K47</f>
        <v>0</v>
      </c>
      <c r="C47" s="10">
        <f>SUM(C48:C54)</f>
        <v>0</v>
      </c>
      <c r="D47" s="10">
        <f t="shared" ref="D47:M47" si="16">SUM(D48:D54)</f>
        <v>0</v>
      </c>
      <c r="E47" s="10">
        <f t="shared" si="16"/>
        <v>0</v>
      </c>
      <c r="F47" s="11">
        <f t="shared" si="16"/>
        <v>0</v>
      </c>
      <c r="G47" s="118">
        <f t="shared" si="16"/>
        <v>0</v>
      </c>
      <c r="H47" s="10">
        <f t="shared" si="16"/>
        <v>0</v>
      </c>
      <c r="I47" s="10">
        <f t="shared" si="16"/>
        <v>0</v>
      </c>
      <c r="J47" s="11">
        <f t="shared" si="16"/>
        <v>0</v>
      </c>
      <c r="K47" s="118">
        <f t="shared" si="16"/>
        <v>0</v>
      </c>
      <c r="L47" s="10">
        <f t="shared" si="16"/>
        <v>0</v>
      </c>
      <c r="M47" s="11">
        <f t="shared" si="16"/>
        <v>0</v>
      </c>
      <c r="N47" s="11"/>
    </row>
    <row r="48" spans="1:14" x14ac:dyDescent="0.35">
      <c r="A48" s="6" t="s">
        <v>176</v>
      </c>
      <c r="B48" s="57">
        <f t="shared" ref="B48:B54" si="17">C48+G48+K48</f>
        <v>0</v>
      </c>
      <c r="C48" s="57">
        <f t="shared" ref="C48:C54" si="18">SUM(D48:F48)</f>
        <v>0</v>
      </c>
      <c r="D48" s="57"/>
      <c r="E48" s="57"/>
      <c r="F48" s="14"/>
      <c r="G48" s="119">
        <f t="shared" ref="G48:G54" si="19">SUM(H48:J48)</f>
        <v>0</v>
      </c>
      <c r="H48" s="57"/>
      <c r="I48" s="57"/>
      <c r="J48" s="14"/>
      <c r="K48" s="119">
        <f t="shared" ref="K48:K54" si="20">L48+M48+N48</f>
        <v>0</v>
      </c>
      <c r="L48" s="57"/>
      <c r="M48" s="14"/>
      <c r="N48" s="14"/>
    </row>
    <row r="49" spans="1:14" x14ac:dyDescent="0.35">
      <c r="A49" s="6" t="s">
        <v>138</v>
      </c>
      <c r="B49" s="57">
        <f t="shared" si="17"/>
        <v>0</v>
      </c>
      <c r="C49" s="57">
        <f t="shared" si="18"/>
        <v>0</v>
      </c>
      <c r="D49" s="57"/>
      <c r="E49" s="57"/>
      <c r="F49" s="14"/>
      <c r="G49" s="119">
        <f t="shared" si="19"/>
        <v>0</v>
      </c>
      <c r="H49" s="57"/>
      <c r="I49" s="57"/>
      <c r="J49" s="14"/>
      <c r="K49" s="119">
        <f t="shared" si="20"/>
        <v>0</v>
      </c>
      <c r="L49" s="57"/>
      <c r="M49" s="14"/>
      <c r="N49" s="14"/>
    </row>
    <row r="50" spans="1:14" x14ac:dyDescent="0.35">
      <c r="A50" s="6" t="s">
        <v>137</v>
      </c>
      <c r="B50" s="57">
        <f t="shared" si="17"/>
        <v>0</v>
      </c>
      <c r="C50" s="57">
        <f t="shared" si="18"/>
        <v>0</v>
      </c>
      <c r="D50" s="57"/>
      <c r="E50" s="57"/>
      <c r="F50" s="14"/>
      <c r="G50" s="119">
        <f t="shared" si="19"/>
        <v>0</v>
      </c>
      <c r="H50" s="57"/>
      <c r="I50" s="57"/>
      <c r="J50" s="14"/>
      <c r="K50" s="119">
        <f t="shared" si="20"/>
        <v>0</v>
      </c>
      <c r="L50" s="57"/>
      <c r="M50" s="14"/>
      <c r="N50" s="14"/>
    </row>
    <row r="51" spans="1:14" x14ac:dyDescent="0.35">
      <c r="A51" s="6" t="s">
        <v>391</v>
      </c>
      <c r="B51" s="57">
        <f t="shared" si="17"/>
        <v>0</v>
      </c>
      <c r="C51" s="57">
        <f t="shared" si="18"/>
        <v>0</v>
      </c>
      <c r="D51" s="57"/>
      <c r="E51" s="57"/>
      <c r="F51" s="14"/>
      <c r="G51" s="119">
        <f t="shared" si="19"/>
        <v>0</v>
      </c>
      <c r="H51" s="57"/>
      <c r="I51" s="57"/>
      <c r="J51" s="14"/>
      <c r="K51" s="119">
        <f t="shared" si="20"/>
        <v>0</v>
      </c>
      <c r="L51" s="57"/>
      <c r="M51" s="14"/>
      <c r="N51" s="14"/>
    </row>
    <row r="52" spans="1:14" x14ac:dyDescent="0.35">
      <c r="A52" s="6" t="s">
        <v>392</v>
      </c>
      <c r="B52" s="57">
        <f t="shared" si="17"/>
        <v>0</v>
      </c>
      <c r="C52" s="57">
        <f t="shared" si="18"/>
        <v>0</v>
      </c>
      <c r="D52" s="57"/>
      <c r="E52" s="57"/>
      <c r="F52" s="14"/>
      <c r="G52" s="119">
        <f t="shared" si="19"/>
        <v>0</v>
      </c>
      <c r="H52" s="57"/>
      <c r="I52" s="57"/>
      <c r="J52" s="14"/>
      <c r="K52" s="119">
        <f t="shared" si="20"/>
        <v>0</v>
      </c>
      <c r="L52" s="57"/>
      <c r="M52" s="14"/>
      <c r="N52" s="14"/>
    </row>
    <row r="53" spans="1:14" x14ac:dyDescent="0.35">
      <c r="A53" s="6" t="s">
        <v>139</v>
      </c>
      <c r="B53" s="57">
        <f t="shared" si="17"/>
        <v>0</v>
      </c>
      <c r="C53" s="57">
        <f t="shared" si="18"/>
        <v>0</v>
      </c>
      <c r="D53" s="57"/>
      <c r="E53" s="57"/>
      <c r="F53" s="14"/>
      <c r="G53" s="119">
        <f t="shared" si="19"/>
        <v>0</v>
      </c>
      <c r="H53" s="57"/>
      <c r="I53" s="57"/>
      <c r="J53" s="14"/>
      <c r="K53" s="119">
        <f t="shared" si="20"/>
        <v>0</v>
      </c>
      <c r="L53" s="57"/>
      <c r="M53" s="14"/>
      <c r="N53" s="14"/>
    </row>
    <row r="54" spans="1:14" x14ac:dyDescent="0.35">
      <c r="A54" s="6" t="s">
        <v>140</v>
      </c>
      <c r="B54" s="57">
        <f t="shared" si="17"/>
        <v>0</v>
      </c>
      <c r="C54" s="57">
        <f t="shared" si="18"/>
        <v>0</v>
      </c>
      <c r="D54" s="57"/>
      <c r="E54" s="57"/>
      <c r="F54" s="14"/>
      <c r="G54" s="119">
        <f t="shared" si="19"/>
        <v>0</v>
      </c>
      <c r="H54" s="57"/>
      <c r="I54" s="57"/>
      <c r="J54" s="14"/>
      <c r="K54" s="119">
        <f t="shared" si="20"/>
        <v>0</v>
      </c>
      <c r="L54" s="57"/>
      <c r="M54" s="14"/>
      <c r="N54" s="14"/>
    </row>
    <row r="55" spans="1:14" x14ac:dyDescent="0.35">
      <c r="A55" s="18"/>
      <c r="B55" s="59"/>
      <c r="C55" s="59"/>
      <c r="D55" s="59"/>
      <c r="E55" s="59"/>
      <c r="F55" s="24"/>
      <c r="G55" s="120"/>
      <c r="H55" s="59"/>
      <c r="I55" s="59"/>
      <c r="J55" s="24"/>
      <c r="K55" s="120"/>
      <c r="L55" s="59"/>
      <c r="M55" s="24"/>
      <c r="N55" s="24"/>
    </row>
    <row r="56" spans="1:14" x14ac:dyDescent="0.35">
      <c r="A56" s="15" t="s">
        <v>14</v>
      </c>
      <c r="B56" s="10">
        <f>C56+G56+K56</f>
        <v>0</v>
      </c>
      <c r="C56" s="10">
        <f>SUM(C57:C63)</f>
        <v>0</v>
      </c>
      <c r="D56" s="10">
        <f t="shared" ref="D56:M56" si="21">SUM(D57:D63)</f>
        <v>0</v>
      </c>
      <c r="E56" s="10">
        <f t="shared" si="21"/>
        <v>0</v>
      </c>
      <c r="F56" s="11">
        <f t="shared" si="21"/>
        <v>0</v>
      </c>
      <c r="G56" s="118">
        <f t="shared" si="21"/>
        <v>0</v>
      </c>
      <c r="H56" s="10">
        <f t="shared" si="21"/>
        <v>0</v>
      </c>
      <c r="I56" s="10">
        <f t="shared" si="21"/>
        <v>0</v>
      </c>
      <c r="J56" s="11">
        <f t="shared" si="21"/>
        <v>0</v>
      </c>
      <c r="K56" s="118">
        <f t="shared" si="21"/>
        <v>0</v>
      </c>
      <c r="L56" s="10">
        <f t="shared" si="21"/>
        <v>0</v>
      </c>
      <c r="M56" s="11">
        <f t="shared" si="21"/>
        <v>0</v>
      </c>
      <c r="N56" s="11"/>
    </row>
    <row r="57" spans="1:14" x14ac:dyDescent="0.35">
      <c r="A57" s="16" t="s">
        <v>170</v>
      </c>
      <c r="B57" s="57">
        <f t="shared" ref="B57:B63" si="22">C57+G57+K57</f>
        <v>0</v>
      </c>
      <c r="C57" s="57">
        <f t="shared" ref="C57:C63" si="23">SUM(D57:F57)</f>
        <v>0</v>
      </c>
      <c r="D57" s="57"/>
      <c r="E57" s="57"/>
      <c r="F57" s="14"/>
      <c r="G57" s="119">
        <f t="shared" ref="G57:G63" si="24">SUM(H57:J57)</f>
        <v>0</v>
      </c>
      <c r="H57" s="57"/>
      <c r="I57" s="57"/>
      <c r="J57" s="14"/>
      <c r="K57" s="119">
        <f t="shared" ref="K57:K63" si="25">L57+M57+N57</f>
        <v>0</v>
      </c>
      <c r="L57" s="57"/>
      <c r="M57" s="14"/>
      <c r="N57" s="14"/>
    </row>
    <row r="58" spans="1:14" x14ac:dyDescent="0.35">
      <c r="A58" s="16" t="s">
        <v>386</v>
      </c>
      <c r="B58" s="57">
        <f t="shared" si="22"/>
        <v>0</v>
      </c>
      <c r="C58" s="57">
        <f t="shared" si="23"/>
        <v>0</v>
      </c>
      <c r="D58" s="57"/>
      <c r="E58" s="57"/>
      <c r="F58" s="14"/>
      <c r="G58" s="119">
        <f t="shared" si="24"/>
        <v>0</v>
      </c>
      <c r="H58" s="57"/>
      <c r="I58" s="57"/>
      <c r="J58" s="14"/>
      <c r="K58" s="119">
        <f t="shared" si="25"/>
        <v>0</v>
      </c>
      <c r="L58" s="57"/>
      <c r="M58" s="14"/>
      <c r="N58" s="14"/>
    </row>
    <row r="59" spans="1:14" x14ac:dyDescent="0.35">
      <c r="A59" s="6" t="s">
        <v>141</v>
      </c>
      <c r="B59" s="57">
        <f t="shared" si="22"/>
        <v>0</v>
      </c>
      <c r="C59" s="57">
        <f t="shared" si="23"/>
        <v>0</v>
      </c>
      <c r="D59" s="57"/>
      <c r="E59" s="57"/>
      <c r="F59" s="14"/>
      <c r="G59" s="119">
        <f t="shared" si="24"/>
        <v>0</v>
      </c>
      <c r="H59" s="57"/>
      <c r="I59" s="57"/>
      <c r="J59" s="14"/>
      <c r="K59" s="119">
        <f t="shared" si="25"/>
        <v>0</v>
      </c>
      <c r="L59" s="57"/>
      <c r="M59" s="14"/>
      <c r="N59" s="14"/>
    </row>
    <row r="60" spans="1:14" x14ac:dyDescent="0.35">
      <c r="A60" s="6" t="s">
        <v>142</v>
      </c>
      <c r="B60" s="57">
        <f t="shared" si="22"/>
        <v>0</v>
      </c>
      <c r="C60" s="57">
        <f t="shared" si="23"/>
        <v>0</v>
      </c>
      <c r="D60" s="57"/>
      <c r="E60" s="57"/>
      <c r="F60" s="14"/>
      <c r="G60" s="119">
        <f t="shared" si="24"/>
        <v>0</v>
      </c>
      <c r="H60" s="57"/>
      <c r="I60" s="57"/>
      <c r="J60" s="14"/>
      <c r="K60" s="119">
        <f t="shared" si="25"/>
        <v>0</v>
      </c>
      <c r="L60" s="57"/>
      <c r="M60" s="14"/>
      <c r="N60" s="14"/>
    </row>
    <row r="61" spans="1:14" x14ac:dyDescent="0.35">
      <c r="A61" s="6" t="s">
        <v>143</v>
      </c>
      <c r="B61" s="57">
        <f t="shared" si="22"/>
        <v>0</v>
      </c>
      <c r="C61" s="57">
        <f t="shared" si="23"/>
        <v>0</v>
      </c>
      <c r="D61" s="57"/>
      <c r="E61" s="57"/>
      <c r="F61" s="14"/>
      <c r="G61" s="119">
        <f t="shared" si="24"/>
        <v>0</v>
      </c>
      <c r="H61" s="57"/>
      <c r="I61" s="57"/>
      <c r="J61" s="14"/>
      <c r="K61" s="119">
        <f t="shared" si="25"/>
        <v>0</v>
      </c>
      <c r="L61" s="57"/>
      <c r="M61" s="14"/>
      <c r="N61" s="14"/>
    </row>
    <row r="62" spans="1:14" x14ac:dyDescent="0.35">
      <c r="A62" s="6" t="s">
        <v>144</v>
      </c>
      <c r="B62" s="57">
        <f t="shared" si="22"/>
        <v>0</v>
      </c>
      <c r="C62" s="57">
        <f t="shared" si="23"/>
        <v>0</v>
      </c>
      <c r="D62" s="57"/>
      <c r="E62" s="57"/>
      <c r="F62" s="14"/>
      <c r="G62" s="119">
        <f t="shared" si="24"/>
        <v>0</v>
      </c>
      <c r="H62" s="57"/>
      <c r="I62" s="57"/>
      <c r="J62" s="14"/>
      <c r="K62" s="119">
        <f t="shared" si="25"/>
        <v>0</v>
      </c>
      <c r="L62" s="57"/>
      <c r="M62" s="14"/>
      <c r="N62" s="14"/>
    </row>
    <row r="63" spans="1:14" x14ac:dyDescent="0.35">
      <c r="A63" s="6" t="s">
        <v>116</v>
      </c>
      <c r="B63" s="57">
        <f t="shared" si="22"/>
        <v>0</v>
      </c>
      <c r="C63" s="57">
        <f t="shared" si="23"/>
        <v>0</v>
      </c>
      <c r="D63" s="57"/>
      <c r="E63" s="57"/>
      <c r="F63" s="14"/>
      <c r="G63" s="119">
        <f t="shared" si="24"/>
        <v>0</v>
      </c>
      <c r="H63" s="57"/>
      <c r="I63" s="57"/>
      <c r="J63" s="14"/>
      <c r="K63" s="119">
        <f t="shared" si="25"/>
        <v>0</v>
      </c>
      <c r="L63" s="57"/>
      <c r="M63" s="14"/>
      <c r="N63" s="14"/>
    </row>
    <row r="64" spans="1:14" x14ac:dyDescent="0.35">
      <c r="A64" s="17"/>
      <c r="B64" s="13"/>
      <c r="C64" s="13"/>
      <c r="D64" s="13"/>
      <c r="E64" s="13"/>
      <c r="F64" s="23"/>
      <c r="G64" s="117"/>
      <c r="H64" s="13"/>
      <c r="I64" s="13"/>
      <c r="J64" s="23"/>
      <c r="K64" s="117"/>
      <c r="L64" s="13"/>
      <c r="M64" s="23"/>
      <c r="N64" s="23"/>
    </row>
    <row r="65" spans="1:14" x14ac:dyDescent="0.35">
      <c r="A65" s="15" t="s">
        <v>15</v>
      </c>
      <c r="B65" s="10">
        <f>C65+G65+K65</f>
        <v>0</v>
      </c>
      <c r="C65" s="10">
        <f>SUM(C66:C71)</f>
        <v>0</v>
      </c>
      <c r="D65" s="10">
        <f t="shared" ref="D65:M65" si="26">SUM(D66:D71)</f>
        <v>0</v>
      </c>
      <c r="E65" s="10">
        <f t="shared" si="26"/>
        <v>0</v>
      </c>
      <c r="F65" s="11">
        <f t="shared" si="26"/>
        <v>0</v>
      </c>
      <c r="G65" s="118">
        <f t="shared" si="26"/>
        <v>0</v>
      </c>
      <c r="H65" s="10">
        <f t="shared" si="26"/>
        <v>0</v>
      </c>
      <c r="I65" s="10">
        <f t="shared" si="26"/>
        <v>0</v>
      </c>
      <c r="J65" s="11">
        <f t="shared" si="26"/>
        <v>0</v>
      </c>
      <c r="K65" s="118">
        <f t="shared" si="26"/>
        <v>0</v>
      </c>
      <c r="L65" s="10">
        <f t="shared" si="26"/>
        <v>0</v>
      </c>
      <c r="M65" s="11">
        <f t="shared" si="26"/>
        <v>0</v>
      </c>
      <c r="N65" s="11"/>
    </row>
    <row r="66" spans="1:14" x14ac:dyDescent="0.35">
      <c r="A66" s="16" t="s">
        <v>171</v>
      </c>
      <c r="B66" s="57">
        <f t="shared" ref="B66:B71" si="27">C66+G66+K66</f>
        <v>0</v>
      </c>
      <c r="C66" s="57">
        <f t="shared" ref="C66:C71" si="28">SUM(D66:F66)</f>
        <v>0</v>
      </c>
      <c r="D66" s="57"/>
      <c r="E66" s="57"/>
      <c r="F66" s="14"/>
      <c r="G66" s="119">
        <f t="shared" ref="G66:G71" si="29">SUM(H66:J66)</f>
        <v>0</v>
      </c>
      <c r="H66" s="57"/>
      <c r="I66" s="57"/>
      <c r="J66" s="14"/>
      <c r="K66" s="119">
        <f t="shared" ref="K66:K71" si="30">L66+M66+N66</f>
        <v>0</v>
      </c>
      <c r="L66" s="57"/>
      <c r="M66" s="14"/>
      <c r="N66" s="14"/>
    </row>
    <row r="67" spans="1:14" x14ac:dyDescent="0.35">
      <c r="A67" s="6" t="s">
        <v>145</v>
      </c>
      <c r="B67" s="57">
        <f t="shared" si="27"/>
        <v>0</v>
      </c>
      <c r="C67" s="57">
        <f t="shared" si="28"/>
        <v>0</v>
      </c>
      <c r="D67" s="57"/>
      <c r="E67" s="57"/>
      <c r="F67" s="14"/>
      <c r="G67" s="119">
        <f t="shared" si="29"/>
        <v>0</v>
      </c>
      <c r="H67" s="57"/>
      <c r="I67" s="57"/>
      <c r="J67" s="14"/>
      <c r="K67" s="119">
        <f t="shared" si="30"/>
        <v>0</v>
      </c>
      <c r="L67" s="57"/>
      <c r="M67" s="14"/>
      <c r="N67" s="14"/>
    </row>
    <row r="68" spans="1:14" x14ac:dyDescent="0.35">
      <c r="A68" s="6" t="s">
        <v>146</v>
      </c>
      <c r="B68" s="57">
        <f t="shared" si="27"/>
        <v>0</v>
      </c>
      <c r="C68" s="57">
        <f t="shared" si="28"/>
        <v>0</v>
      </c>
      <c r="D68" s="57"/>
      <c r="E68" s="57"/>
      <c r="F68" s="14"/>
      <c r="G68" s="119">
        <f t="shared" si="29"/>
        <v>0</v>
      </c>
      <c r="H68" s="57"/>
      <c r="I68" s="57"/>
      <c r="J68" s="14"/>
      <c r="K68" s="119">
        <f t="shared" si="30"/>
        <v>0</v>
      </c>
      <c r="L68" s="57"/>
      <c r="M68" s="14"/>
      <c r="N68" s="14"/>
    </row>
    <row r="69" spans="1:14" x14ac:dyDescent="0.35">
      <c r="A69" s="6" t="s">
        <v>177</v>
      </c>
      <c r="B69" s="57">
        <f t="shared" si="27"/>
        <v>0</v>
      </c>
      <c r="C69" s="57">
        <f t="shared" si="28"/>
        <v>0</v>
      </c>
      <c r="D69" s="57"/>
      <c r="E69" s="57"/>
      <c r="F69" s="14"/>
      <c r="G69" s="119">
        <f t="shared" si="29"/>
        <v>0</v>
      </c>
      <c r="H69" s="57"/>
      <c r="I69" s="57"/>
      <c r="J69" s="14"/>
      <c r="K69" s="119">
        <f t="shared" si="30"/>
        <v>0</v>
      </c>
      <c r="L69" s="57"/>
      <c r="M69" s="14"/>
      <c r="N69" s="14"/>
    </row>
    <row r="70" spans="1:14" x14ac:dyDescent="0.35">
      <c r="A70" s="6" t="s">
        <v>172</v>
      </c>
      <c r="B70" s="57">
        <f t="shared" si="27"/>
        <v>0</v>
      </c>
      <c r="C70" s="57">
        <f t="shared" si="28"/>
        <v>0</v>
      </c>
      <c r="D70" s="57"/>
      <c r="E70" s="57"/>
      <c r="F70" s="14"/>
      <c r="G70" s="119">
        <f t="shared" si="29"/>
        <v>0</v>
      </c>
      <c r="H70" s="57"/>
      <c r="I70" s="57"/>
      <c r="J70" s="14"/>
      <c r="K70" s="119">
        <f t="shared" si="30"/>
        <v>0</v>
      </c>
      <c r="L70" s="57"/>
      <c r="M70" s="14"/>
      <c r="N70" s="14"/>
    </row>
    <row r="71" spans="1:14" x14ac:dyDescent="0.35">
      <c r="A71" s="6" t="s">
        <v>147</v>
      </c>
      <c r="B71" s="57">
        <f t="shared" si="27"/>
        <v>0</v>
      </c>
      <c r="C71" s="57">
        <f t="shared" si="28"/>
        <v>0</v>
      </c>
      <c r="D71" s="57"/>
      <c r="E71" s="57"/>
      <c r="F71" s="14"/>
      <c r="G71" s="119">
        <f t="shared" si="29"/>
        <v>0</v>
      </c>
      <c r="H71" s="57"/>
      <c r="I71" s="57"/>
      <c r="J71" s="14"/>
      <c r="K71" s="119">
        <f t="shared" si="30"/>
        <v>0</v>
      </c>
      <c r="L71" s="57"/>
      <c r="M71" s="14"/>
      <c r="N71" s="14"/>
    </row>
    <row r="72" spans="1:14" x14ac:dyDescent="0.35">
      <c r="A72" s="17"/>
      <c r="B72" s="13"/>
      <c r="C72" s="13"/>
      <c r="D72" s="13"/>
      <c r="E72" s="13"/>
      <c r="F72" s="23"/>
      <c r="G72" s="117"/>
      <c r="H72" s="13"/>
      <c r="I72" s="13"/>
      <c r="J72" s="23"/>
      <c r="K72" s="117"/>
      <c r="L72" s="13"/>
      <c r="M72" s="23"/>
      <c r="N72" s="23"/>
    </row>
    <row r="73" spans="1:14" x14ac:dyDescent="0.35">
      <c r="A73" s="15" t="s">
        <v>52</v>
      </c>
      <c r="B73" s="10">
        <f>C73+G73+K73</f>
        <v>0</v>
      </c>
      <c r="C73" s="10">
        <f>SUM(C74:C79)</f>
        <v>0</v>
      </c>
      <c r="D73" s="10">
        <f t="shared" ref="D73:M73" si="31">SUM(D74:D79)</f>
        <v>0</v>
      </c>
      <c r="E73" s="10">
        <f t="shared" si="31"/>
        <v>0</v>
      </c>
      <c r="F73" s="11">
        <f t="shared" si="31"/>
        <v>0</v>
      </c>
      <c r="G73" s="118">
        <f t="shared" si="31"/>
        <v>0</v>
      </c>
      <c r="H73" s="10">
        <f t="shared" si="31"/>
        <v>0</v>
      </c>
      <c r="I73" s="10">
        <f t="shared" si="31"/>
        <v>0</v>
      </c>
      <c r="J73" s="11">
        <f t="shared" si="31"/>
        <v>0</v>
      </c>
      <c r="K73" s="118">
        <f t="shared" si="31"/>
        <v>0</v>
      </c>
      <c r="L73" s="10">
        <f t="shared" si="31"/>
        <v>0</v>
      </c>
      <c r="M73" s="11">
        <f t="shared" si="31"/>
        <v>0</v>
      </c>
      <c r="N73" s="11"/>
    </row>
    <row r="74" spans="1:14" x14ac:dyDescent="0.35">
      <c r="A74" s="6" t="s">
        <v>428</v>
      </c>
      <c r="B74" s="57">
        <f t="shared" ref="B74:B79" si="32">C74+G74+K74</f>
        <v>0</v>
      </c>
      <c r="C74" s="57">
        <f t="shared" ref="C74:C79" si="33">SUM(D74:F74)</f>
        <v>0</v>
      </c>
      <c r="D74" s="57"/>
      <c r="E74" s="57"/>
      <c r="F74" s="14"/>
      <c r="G74" s="119">
        <f t="shared" ref="G74:G79" si="34">SUM(H74:J74)</f>
        <v>0</v>
      </c>
      <c r="H74" s="57"/>
      <c r="I74" s="57"/>
      <c r="J74" s="14"/>
      <c r="K74" s="119">
        <f t="shared" ref="K74:K79" si="35">L74+M74+N74</f>
        <v>0</v>
      </c>
      <c r="L74" s="57"/>
      <c r="M74" s="14"/>
      <c r="N74" s="14"/>
    </row>
    <row r="75" spans="1:14" x14ac:dyDescent="0.35">
      <c r="A75" s="6" t="s">
        <v>148</v>
      </c>
      <c r="B75" s="57">
        <f t="shared" si="32"/>
        <v>0</v>
      </c>
      <c r="C75" s="57">
        <f t="shared" si="33"/>
        <v>0</v>
      </c>
      <c r="D75" s="57"/>
      <c r="E75" s="57"/>
      <c r="F75" s="14"/>
      <c r="G75" s="119">
        <f t="shared" si="34"/>
        <v>0</v>
      </c>
      <c r="H75" s="57"/>
      <c r="I75" s="57"/>
      <c r="J75" s="14"/>
      <c r="K75" s="119">
        <f t="shared" si="35"/>
        <v>0</v>
      </c>
      <c r="L75" s="57"/>
      <c r="M75" s="14"/>
      <c r="N75" s="14"/>
    </row>
    <row r="76" spans="1:14" x14ac:dyDescent="0.35">
      <c r="A76" s="6" t="s">
        <v>149</v>
      </c>
      <c r="B76" s="57">
        <f t="shared" si="32"/>
        <v>0</v>
      </c>
      <c r="C76" s="57">
        <f t="shared" si="33"/>
        <v>0</v>
      </c>
      <c r="D76" s="57"/>
      <c r="E76" s="57"/>
      <c r="F76" s="14"/>
      <c r="G76" s="119">
        <f t="shared" si="34"/>
        <v>0</v>
      </c>
      <c r="H76" s="57"/>
      <c r="I76" s="57"/>
      <c r="J76" s="14"/>
      <c r="K76" s="119">
        <f t="shared" si="35"/>
        <v>0</v>
      </c>
      <c r="L76" s="57"/>
      <c r="M76" s="14"/>
      <c r="N76" s="14"/>
    </row>
    <row r="77" spans="1:14" x14ac:dyDescent="0.35">
      <c r="A77" s="6" t="s">
        <v>150</v>
      </c>
      <c r="B77" s="57">
        <f t="shared" si="32"/>
        <v>0</v>
      </c>
      <c r="C77" s="57">
        <f t="shared" si="33"/>
        <v>0</v>
      </c>
      <c r="D77" s="57"/>
      <c r="E77" s="57"/>
      <c r="F77" s="14"/>
      <c r="G77" s="119">
        <f t="shared" si="34"/>
        <v>0</v>
      </c>
      <c r="H77" s="57"/>
      <c r="I77" s="57"/>
      <c r="J77" s="14"/>
      <c r="K77" s="119">
        <f t="shared" si="35"/>
        <v>0</v>
      </c>
      <c r="L77" s="57"/>
      <c r="M77" s="14"/>
      <c r="N77" s="14"/>
    </row>
    <row r="78" spans="1:14" x14ac:dyDescent="0.35">
      <c r="A78" s="6" t="s">
        <v>151</v>
      </c>
      <c r="B78" s="57">
        <f t="shared" si="32"/>
        <v>0</v>
      </c>
      <c r="C78" s="57">
        <f t="shared" si="33"/>
        <v>0</v>
      </c>
      <c r="D78" s="57"/>
      <c r="E78" s="57"/>
      <c r="F78" s="14"/>
      <c r="G78" s="119">
        <f t="shared" si="34"/>
        <v>0</v>
      </c>
      <c r="H78" s="57"/>
      <c r="I78" s="57"/>
      <c r="J78" s="14"/>
      <c r="K78" s="119">
        <f t="shared" si="35"/>
        <v>0</v>
      </c>
      <c r="L78" s="57"/>
      <c r="M78" s="14"/>
      <c r="N78" s="14"/>
    </row>
    <row r="79" spans="1:14" x14ac:dyDescent="0.35">
      <c r="A79" s="6" t="s">
        <v>152</v>
      </c>
      <c r="B79" s="57">
        <f t="shared" si="32"/>
        <v>0</v>
      </c>
      <c r="C79" s="57">
        <f t="shared" si="33"/>
        <v>0</v>
      </c>
      <c r="D79" s="57"/>
      <c r="E79" s="57"/>
      <c r="F79" s="14"/>
      <c r="G79" s="119">
        <f t="shared" si="34"/>
        <v>0</v>
      </c>
      <c r="H79" s="57"/>
      <c r="I79" s="57"/>
      <c r="J79" s="14"/>
      <c r="K79" s="119">
        <f t="shared" si="35"/>
        <v>0</v>
      </c>
      <c r="L79" s="57"/>
      <c r="M79" s="14"/>
      <c r="N79" s="14"/>
    </row>
    <row r="80" spans="1:14" x14ac:dyDescent="0.35">
      <c r="A80" s="17"/>
      <c r="B80" s="57"/>
      <c r="C80" s="57"/>
      <c r="D80" s="57"/>
      <c r="E80" s="57"/>
      <c r="F80" s="14"/>
      <c r="G80" s="119"/>
      <c r="H80" s="57"/>
      <c r="I80" s="57"/>
      <c r="J80" s="14"/>
      <c r="K80" s="119"/>
      <c r="L80" s="57"/>
      <c r="M80" s="14"/>
      <c r="N80" s="14"/>
    </row>
    <row r="81" spans="1:14" x14ac:dyDescent="0.35">
      <c r="A81" s="15" t="s">
        <v>53</v>
      </c>
      <c r="B81" s="10">
        <f>C81+G81+K81</f>
        <v>0</v>
      </c>
      <c r="C81" s="10">
        <f>SUM(C82:C87)</f>
        <v>0</v>
      </c>
      <c r="D81" s="10">
        <f t="shared" ref="D81:M81" si="36">SUM(D82:D87)</f>
        <v>0</v>
      </c>
      <c r="E81" s="10">
        <f t="shared" si="36"/>
        <v>0</v>
      </c>
      <c r="F81" s="11">
        <f t="shared" si="36"/>
        <v>0</v>
      </c>
      <c r="G81" s="118">
        <f t="shared" si="36"/>
        <v>0</v>
      </c>
      <c r="H81" s="10">
        <f t="shared" si="36"/>
        <v>0</v>
      </c>
      <c r="I81" s="10">
        <f t="shared" si="36"/>
        <v>0</v>
      </c>
      <c r="J81" s="11">
        <f t="shared" si="36"/>
        <v>0</v>
      </c>
      <c r="K81" s="118">
        <f t="shared" si="36"/>
        <v>0</v>
      </c>
      <c r="L81" s="10">
        <f t="shared" si="36"/>
        <v>0</v>
      </c>
      <c r="M81" s="11">
        <f t="shared" si="36"/>
        <v>0</v>
      </c>
      <c r="N81" s="11"/>
    </row>
    <row r="82" spans="1:14" x14ac:dyDescent="0.35">
      <c r="A82" s="6" t="s">
        <v>407</v>
      </c>
      <c r="B82" s="57">
        <f t="shared" ref="B82:B87" si="37">C82+G82+K82</f>
        <v>0</v>
      </c>
      <c r="C82" s="57">
        <f t="shared" ref="C82:C87" si="38">SUM(D82:F82)</f>
        <v>0</v>
      </c>
      <c r="D82" s="57"/>
      <c r="E82" s="57"/>
      <c r="F82" s="14"/>
      <c r="G82" s="119">
        <f t="shared" ref="G82:G87" si="39">SUM(H82:J82)</f>
        <v>0</v>
      </c>
      <c r="H82" s="57"/>
      <c r="I82" s="57"/>
      <c r="J82" s="14"/>
      <c r="K82" s="119">
        <f t="shared" ref="K82:K87" si="40">L82+M82+N82</f>
        <v>0</v>
      </c>
      <c r="L82" s="57"/>
      <c r="M82" s="14"/>
      <c r="N82" s="14"/>
    </row>
    <row r="83" spans="1:14" x14ac:dyDescent="0.35">
      <c r="A83" s="6" t="s">
        <v>118</v>
      </c>
      <c r="B83" s="57">
        <f t="shared" si="37"/>
        <v>0</v>
      </c>
      <c r="C83" s="57">
        <f t="shared" si="38"/>
        <v>0</v>
      </c>
      <c r="D83" s="57"/>
      <c r="E83" s="57"/>
      <c r="F83" s="14"/>
      <c r="G83" s="119">
        <f t="shared" si="39"/>
        <v>0</v>
      </c>
      <c r="H83" s="57"/>
      <c r="I83" s="57"/>
      <c r="J83" s="14"/>
      <c r="K83" s="119">
        <f t="shared" si="40"/>
        <v>0</v>
      </c>
      <c r="L83" s="57"/>
      <c r="M83" s="14"/>
      <c r="N83" s="14"/>
    </row>
    <row r="84" spans="1:14" x14ac:dyDescent="0.35">
      <c r="A84" s="16" t="s">
        <v>173</v>
      </c>
      <c r="B84" s="57">
        <f t="shared" si="37"/>
        <v>0</v>
      </c>
      <c r="C84" s="57">
        <f t="shared" si="38"/>
        <v>0</v>
      </c>
      <c r="D84" s="57"/>
      <c r="E84" s="57"/>
      <c r="F84" s="14"/>
      <c r="G84" s="119">
        <f t="shared" si="39"/>
        <v>0</v>
      </c>
      <c r="H84" s="57"/>
      <c r="I84" s="57"/>
      <c r="J84" s="14"/>
      <c r="K84" s="119">
        <f t="shared" si="40"/>
        <v>0</v>
      </c>
      <c r="L84" s="57"/>
      <c r="M84" s="14"/>
      <c r="N84" s="14"/>
    </row>
    <row r="85" spans="1:14" x14ac:dyDescent="0.35">
      <c r="A85" s="6" t="s">
        <v>153</v>
      </c>
      <c r="B85" s="57">
        <f t="shared" si="37"/>
        <v>0</v>
      </c>
      <c r="C85" s="57">
        <f t="shared" si="38"/>
        <v>0</v>
      </c>
      <c r="D85" s="57"/>
      <c r="E85" s="57"/>
      <c r="F85" s="14"/>
      <c r="G85" s="119">
        <f t="shared" si="39"/>
        <v>0</v>
      </c>
      <c r="H85" s="57"/>
      <c r="I85" s="57"/>
      <c r="J85" s="14"/>
      <c r="K85" s="119">
        <f t="shared" si="40"/>
        <v>0</v>
      </c>
      <c r="L85" s="57"/>
      <c r="M85" s="14"/>
      <c r="N85" s="14"/>
    </row>
    <row r="86" spans="1:14" x14ac:dyDescent="0.35">
      <c r="A86" s="6" t="s">
        <v>154</v>
      </c>
      <c r="B86" s="57">
        <f t="shared" si="37"/>
        <v>0</v>
      </c>
      <c r="C86" s="57">
        <f t="shared" si="38"/>
        <v>0</v>
      </c>
      <c r="D86" s="57"/>
      <c r="E86" s="57"/>
      <c r="F86" s="14"/>
      <c r="G86" s="119">
        <f t="shared" si="39"/>
        <v>0</v>
      </c>
      <c r="H86" s="57"/>
      <c r="I86" s="57"/>
      <c r="J86" s="14"/>
      <c r="K86" s="119">
        <f t="shared" si="40"/>
        <v>0</v>
      </c>
      <c r="L86" s="57"/>
      <c r="M86" s="14"/>
      <c r="N86" s="14"/>
    </row>
    <row r="87" spans="1:14" x14ac:dyDescent="0.35">
      <c r="A87" s="6" t="s">
        <v>155</v>
      </c>
      <c r="B87" s="57">
        <f t="shared" si="37"/>
        <v>0</v>
      </c>
      <c r="C87" s="57">
        <f t="shared" si="38"/>
        <v>0</v>
      </c>
      <c r="D87" s="57"/>
      <c r="E87" s="57"/>
      <c r="F87" s="14"/>
      <c r="G87" s="119">
        <f t="shared" si="39"/>
        <v>0</v>
      </c>
      <c r="H87" s="57"/>
      <c r="I87" s="57"/>
      <c r="J87" s="14"/>
      <c r="K87" s="119">
        <f t="shared" si="40"/>
        <v>0</v>
      </c>
      <c r="L87" s="57"/>
      <c r="M87" s="14"/>
      <c r="N87" s="14"/>
    </row>
    <row r="88" spans="1:14" x14ac:dyDescent="0.35">
      <c r="A88" s="17"/>
      <c r="B88" s="57"/>
      <c r="C88" s="57"/>
      <c r="D88" s="57"/>
      <c r="E88" s="57"/>
      <c r="F88" s="14"/>
      <c r="G88" s="119"/>
      <c r="H88" s="57"/>
      <c r="I88" s="57"/>
      <c r="J88" s="14"/>
      <c r="K88" s="119"/>
      <c r="L88" s="57"/>
      <c r="M88" s="14"/>
      <c r="N88" s="14"/>
    </row>
    <row r="89" spans="1:14" x14ac:dyDescent="0.35">
      <c r="A89" s="15" t="s">
        <v>16</v>
      </c>
      <c r="B89" s="10">
        <f>C89+G89+K89</f>
        <v>0</v>
      </c>
      <c r="C89" s="10">
        <f>SUM(C90:C97)</f>
        <v>0</v>
      </c>
      <c r="D89" s="10">
        <f t="shared" ref="D89:M89" si="41">SUM(D90:D97)</f>
        <v>0</v>
      </c>
      <c r="E89" s="10">
        <f t="shared" si="41"/>
        <v>0</v>
      </c>
      <c r="F89" s="11">
        <f t="shared" si="41"/>
        <v>0</v>
      </c>
      <c r="G89" s="118">
        <f t="shared" si="41"/>
        <v>0</v>
      </c>
      <c r="H89" s="10">
        <f t="shared" si="41"/>
        <v>0</v>
      </c>
      <c r="I89" s="10">
        <f t="shared" si="41"/>
        <v>0</v>
      </c>
      <c r="J89" s="11">
        <f t="shared" si="41"/>
        <v>0</v>
      </c>
      <c r="K89" s="118">
        <f t="shared" si="41"/>
        <v>0</v>
      </c>
      <c r="L89" s="10">
        <f t="shared" si="41"/>
        <v>0</v>
      </c>
      <c r="M89" s="11">
        <f t="shared" si="41"/>
        <v>0</v>
      </c>
      <c r="N89" s="11"/>
    </row>
    <row r="90" spans="1:14" x14ac:dyDescent="0.35">
      <c r="A90" s="16" t="s">
        <v>174</v>
      </c>
      <c r="B90" s="57">
        <f t="shared" ref="B90:B97" si="42">C90+G90+K90</f>
        <v>0</v>
      </c>
      <c r="C90" s="57">
        <f t="shared" ref="C90:C97" si="43">SUM(D90:F90)</f>
        <v>0</v>
      </c>
      <c r="D90" s="57"/>
      <c r="E90" s="57"/>
      <c r="F90" s="14"/>
      <c r="G90" s="119">
        <f t="shared" ref="G90:G97" si="44">SUM(H90:J90)</f>
        <v>0</v>
      </c>
      <c r="H90" s="57"/>
      <c r="I90" s="57"/>
      <c r="J90" s="14"/>
      <c r="K90" s="119">
        <f t="shared" ref="K90:K97" si="45">L90+M90+N90</f>
        <v>0</v>
      </c>
      <c r="L90" s="57"/>
      <c r="M90" s="14"/>
      <c r="N90" s="14"/>
    </row>
    <row r="91" spans="1:14" x14ac:dyDescent="0.35">
      <c r="A91" s="6" t="s">
        <v>156</v>
      </c>
      <c r="B91" s="57">
        <f t="shared" si="42"/>
        <v>0</v>
      </c>
      <c r="C91" s="57">
        <f t="shared" si="43"/>
        <v>0</v>
      </c>
      <c r="D91" s="57"/>
      <c r="E91" s="57"/>
      <c r="F91" s="14"/>
      <c r="G91" s="119">
        <f t="shared" si="44"/>
        <v>0</v>
      </c>
      <c r="H91" s="57"/>
      <c r="I91" s="57"/>
      <c r="J91" s="14"/>
      <c r="K91" s="119">
        <f t="shared" si="45"/>
        <v>0</v>
      </c>
      <c r="L91" s="57"/>
      <c r="M91" s="14"/>
      <c r="N91" s="14"/>
    </row>
    <row r="92" spans="1:14" x14ac:dyDescent="0.35">
      <c r="A92" s="6" t="s">
        <v>157</v>
      </c>
      <c r="B92" s="57">
        <f t="shared" si="42"/>
        <v>0</v>
      </c>
      <c r="C92" s="57">
        <f t="shared" si="43"/>
        <v>0</v>
      </c>
      <c r="D92" s="57"/>
      <c r="E92" s="57"/>
      <c r="F92" s="14"/>
      <c r="G92" s="119">
        <f t="shared" si="44"/>
        <v>0</v>
      </c>
      <c r="H92" s="57"/>
      <c r="I92" s="57"/>
      <c r="J92" s="14"/>
      <c r="K92" s="119">
        <f t="shared" si="45"/>
        <v>0</v>
      </c>
      <c r="L92" s="57"/>
      <c r="M92" s="14"/>
      <c r="N92" s="14"/>
    </row>
    <row r="93" spans="1:14" x14ac:dyDescent="0.35">
      <c r="A93" s="18" t="s">
        <v>158</v>
      </c>
      <c r="B93" s="57">
        <f t="shared" si="42"/>
        <v>0</v>
      </c>
      <c r="C93" s="57">
        <f t="shared" si="43"/>
        <v>0</v>
      </c>
      <c r="D93" s="57"/>
      <c r="E93" s="57"/>
      <c r="F93" s="14"/>
      <c r="G93" s="119">
        <f t="shared" si="44"/>
        <v>0</v>
      </c>
      <c r="H93" s="57"/>
      <c r="I93" s="57"/>
      <c r="J93" s="14"/>
      <c r="K93" s="119">
        <f t="shared" si="45"/>
        <v>0</v>
      </c>
      <c r="L93" s="57"/>
      <c r="M93" s="14"/>
      <c r="N93" s="14"/>
    </row>
    <row r="94" spans="1:14" x14ac:dyDescent="0.35">
      <c r="A94" s="6" t="s">
        <v>159</v>
      </c>
      <c r="B94" s="57">
        <f t="shared" si="42"/>
        <v>0</v>
      </c>
      <c r="C94" s="57">
        <f t="shared" si="43"/>
        <v>0</v>
      </c>
      <c r="D94" s="57"/>
      <c r="E94" s="57"/>
      <c r="F94" s="14"/>
      <c r="G94" s="119">
        <f t="shared" si="44"/>
        <v>0</v>
      </c>
      <c r="H94" s="57"/>
      <c r="I94" s="57"/>
      <c r="J94" s="14"/>
      <c r="K94" s="119">
        <f t="shared" si="45"/>
        <v>0</v>
      </c>
      <c r="L94" s="57"/>
      <c r="M94" s="14"/>
      <c r="N94" s="14"/>
    </row>
    <row r="95" spans="1:14" x14ac:dyDescent="0.35">
      <c r="A95" s="6" t="s">
        <v>160</v>
      </c>
      <c r="B95" s="57">
        <f t="shared" si="42"/>
        <v>0</v>
      </c>
      <c r="C95" s="57">
        <f t="shared" si="43"/>
        <v>0</v>
      </c>
      <c r="D95" s="57"/>
      <c r="E95" s="57"/>
      <c r="F95" s="14"/>
      <c r="G95" s="119">
        <f t="shared" si="44"/>
        <v>0</v>
      </c>
      <c r="H95" s="57"/>
      <c r="I95" s="57"/>
      <c r="J95" s="14"/>
      <c r="K95" s="119">
        <f t="shared" si="45"/>
        <v>0</v>
      </c>
      <c r="L95" s="57"/>
      <c r="M95" s="14"/>
      <c r="N95" s="14"/>
    </row>
    <row r="96" spans="1:14" x14ac:dyDescent="0.35">
      <c r="A96" s="6" t="s">
        <v>161</v>
      </c>
      <c r="B96" s="57">
        <f t="shared" si="42"/>
        <v>0</v>
      </c>
      <c r="C96" s="57">
        <f t="shared" si="43"/>
        <v>0</v>
      </c>
      <c r="D96" s="57"/>
      <c r="E96" s="57"/>
      <c r="F96" s="14"/>
      <c r="G96" s="119">
        <f t="shared" si="44"/>
        <v>0</v>
      </c>
      <c r="H96" s="57"/>
      <c r="I96" s="57"/>
      <c r="J96" s="14"/>
      <c r="K96" s="119">
        <f t="shared" si="45"/>
        <v>0</v>
      </c>
      <c r="L96" s="57"/>
      <c r="M96" s="14"/>
      <c r="N96" s="14"/>
    </row>
    <row r="97" spans="1:14" x14ac:dyDescent="0.35">
      <c r="A97" s="6" t="s">
        <v>162</v>
      </c>
      <c r="B97" s="57">
        <f t="shared" si="42"/>
        <v>0</v>
      </c>
      <c r="C97" s="57">
        <f t="shared" si="43"/>
        <v>0</v>
      </c>
      <c r="D97" s="57"/>
      <c r="E97" s="57"/>
      <c r="F97" s="14"/>
      <c r="G97" s="119">
        <f t="shared" si="44"/>
        <v>0</v>
      </c>
      <c r="H97" s="57"/>
      <c r="I97" s="57"/>
      <c r="J97" s="14"/>
      <c r="K97" s="119">
        <f t="shared" si="45"/>
        <v>0</v>
      </c>
      <c r="L97" s="57"/>
      <c r="M97" s="14"/>
      <c r="N97" s="14"/>
    </row>
    <row r="98" spans="1:14" x14ac:dyDescent="0.35">
      <c r="A98" s="17"/>
      <c r="B98" s="57"/>
      <c r="C98" s="57"/>
      <c r="D98" s="57"/>
      <c r="E98" s="57"/>
      <c r="F98" s="14"/>
      <c r="G98" s="119"/>
      <c r="H98" s="57"/>
      <c r="I98" s="57"/>
      <c r="J98" s="14"/>
      <c r="K98" s="119"/>
      <c r="L98" s="57"/>
      <c r="M98" s="14"/>
      <c r="N98" s="14"/>
    </row>
    <row r="99" spans="1:14" x14ac:dyDescent="0.35">
      <c r="A99" s="15" t="s">
        <v>54</v>
      </c>
      <c r="B99" s="10">
        <f>C99+G99+K99</f>
        <v>0</v>
      </c>
      <c r="C99" s="10">
        <f>SUM(C100:C101)</f>
        <v>0</v>
      </c>
      <c r="D99" s="10">
        <f t="shared" ref="D99:M99" si="46">SUM(D100:D101)</f>
        <v>0</v>
      </c>
      <c r="E99" s="10">
        <f t="shared" si="46"/>
        <v>0</v>
      </c>
      <c r="F99" s="11">
        <f t="shared" si="46"/>
        <v>0</v>
      </c>
      <c r="G99" s="118">
        <f t="shared" si="46"/>
        <v>0</v>
      </c>
      <c r="H99" s="10">
        <f t="shared" si="46"/>
        <v>0</v>
      </c>
      <c r="I99" s="10">
        <f t="shared" si="46"/>
        <v>0</v>
      </c>
      <c r="J99" s="11">
        <f t="shared" si="46"/>
        <v>0</v>
      </c>
      <c r="K99" s="118">
        <f t="shared" si="46"/>
        <v>0</v>
      </c>
      <c r="L99" s="10">
        <f t="shared" si="46"/>
        <v>0</v>
      </c>
      <c r="M99" s="11">
        <f t="shared" si="46"/>
        <v>0</v>
      </c>
      <c r="N99" s="11"/>
    </row>
    <row r="100" spans="1:14" x14ac:dyDescent="0.35">
      <c r="A100" s="6" t="s">
        <v>408</v>
      </c>
      <c r="B100" s="57">
        <f>C100+G100+K100</f>
        <v>0</v>
      </c>
      <c r="C100" s="57">
        <f>SUM(D100:F100)</f>
        <v>0</v>
      </c>
      <c r="D100" s="57"/>
      <c r="E100" s="57"/>
      <c r="F100" s="14"/>
      <c r="G100" s="119">
        <f>SUM(H100:J100)</f>
        <v>0</v>
      </c>
      <c r="H100" s="57"/>
      <c r="I100" s="57"/>
      <c r="J100" s="14"/>
      <c r="K100" s="119">
        <f>L100+M100+N100</f>
        <v>0</v>
      </c>
      <c r="L100" s="57"/>
      <c r="M100" s="14"/>
      <c r="N100" s="14"/>
    </row>
    <row r="101" spans="1:14" x14ac:dyDescent="0.35">
      <c r="A101" s="6" t="s">
        <v>163</v>
      </c>
      <c r="B101" s="57">
        <f>C101+G101+K101</f>
        <v>0</v>
      </c>
      <c r="C101" s="57">
        <f>SUM(D101:F101)</f>
        <v>0</v>
      </c>
      <c r="D101" s="57"/>
      <c r="E101" s="57"/>
      <c r="F101" s="14"/>
      <c r="G101" s="119">
        <f>SUM(H101:J101)</f>
        <v>0</v>
      </c>
      <c r="H101" s="57"/>
      <c r="I101" s="57"/>
      <c r="J101" s="14"/>
      <c r="K101" s="119">
        <f>L101+M101+N101</f>
        <v>0</v>
      </c>
      <c r="L101" s="57"/>
      <c r="M101" s="14"/>
      <c r="N101" s="14"/>
    </row>
    <row r="102" spans="1:14" x14ac:dyDescent="0.35">
      <c r="A102" s="17"/>
      <c r="B102" s="57"/>
      <c r="C102" s="57"/>
      <c r="D102" s="57"/>
      <c r="E102" s="57"/>
      <c r="F102" s="14"/>
      <c r="G102" s="119"/>
      <c r="H102" s="57"/>
      <c r="I102" s="57"/>
      <c r="J102" s="14"/>
      <c r="K102" s="119"/>
      <c r="L102" s="57"/>
      <c r="M102" s="14"/>
      <c r="N102" s="14"/>
    </row>
    <row r="103" spans="1:14" x14ac:dyDescent="0.35">
      <c r="A103" s="15" t="s">
        <v>55</v>
      </c>
      <c r="B103" s="10">
        <f t="shared" ref="B103:B108" si="47">C103+G103+K103</f>
        <v>0</v>
      </c>
      <c r="C103" s="10">
        <f>SUM(C104:C108)</f>
        <v>0</v>
      </c>
      <c r="D103" s="10">
        <f t="shared" ref="D103:M103" si="48">SUM(D104:D108)</f>
        <v>0</v>
      </c>
      <c r="E103" s="10">
        <f t="shared" si="48"/>
        <v>0</v>
      </c>
      <c r="F103" s="11">
        <f t="shared" si="48"/>
        <v>0</v>
      </c>
      <c r="G103" s="118">
        <f t="shared" si="48"/>
        <v>0</v>
      </c>
      <c r="H103" s="10">
        <f t="shared" si="48"/>
        <v>0</v>
      </c>
      <c r="I103" s="10">
        <f t="shared" si="48"/>
        <v>0</v>
      </c>
      <c r="J103" s="11">
        <f t="shared" si="48"/>
        <v>0</v>
      </c>
      <c r="K103" s="118">
        <f t="shared" si="48"/>
        <v>0</v>
      </c>
      <c r="L103" s="10">
        <f t="shared" si="48"/>
        <v>0</v>
      </c>
      <c r="M103" s="11">
        <f t="shared" si="48"/>
        <v>0</v>
      </c>
      <c r="N103" s="11"/>
    </row>
    <row r="104" spans="1:14" x14ac:dyDescent="0.35">
      <c r="A104" s="6" t="s">
        <v>164</v>
      </c>
      <c r="B104" s="57">
        <f t="shared" si="47"/>
        <v>0</v>
      </c>
      <c r="C104" s="57">
        <f>SUM(D104:F104)</f>
        <v>0</v>
      </c>
      <c r="D104" s="57"/>
      <c r="E104" s="57"/>
      <c r="F104" s="14"/>
      <c r="G104" s="119">
        <f>SUM(H104:J104)</f>
        <v>0</v>
      </c>
      <c r="H104" s="57"/>
      <c r="I104" s="57"/>
      <c r="J104" s="14"/>
      <c r="K104" s="119">
        <f>L104+M104+N104</f>
        <v>0</v>
      </c>
      <c r="L104" s="57"/>
      <c r="M104" s="14"/>
      <c r="N104" s="14"/>
    </row>
    <row r="105" spans="1:14" x14ac:dyDescent="0.35">
      <c r="A105" s="6" t="s">
        <v>117</v>
      </c>
      <c r="B105" s="57">
        <f t="shared" si="47"/>
        <v>0</v>
      </c>
      <c r="C105" s="57">
        <f>SUM(D105:F105)</f>
        <v>0</v>
      </c>
      <c r="D105" s="57"/>
      <c r="E105" s="57"/>
      <c r="F105" s="14"/>
      <c r="G105" s="119">
        <f>SUM(H105:J105)</f>
        <v>0</v>
      </c>
      <c r="H105" s="57"/>
      <c r="I105" s="57"/>
      <c r="J105" s="14"/>
      <c r="K105" s="119">
        <f>L105+M105+N105</f>
        <v>0</v>
      </c>
      <c r="L105" s="57"/>
      <c r="M105" s="14"/>
      <c r="N105" s="14"/>
    </row>
    <row r="106" spans="1:14" x14ac:dyDescent="0.35">
      <c r="A106" s="6" t="s">
        <v>409</v>
      </c>
      <c r="B106" s="57">
        <f t="shared" si="47"/>
        <v>0</v>
      </c>
      <c r="C106" s="57">
        <f>SUM(D106:F106)</f>
        <v>0</v>
      </c>
      <c r="D106" s="57"/>
      <c r="E106" s="57"/>
      <c r="F106" s="14"/>
      <c r="G106" s="119">
        <f>SUM(H106:J106)</f>
        <v>0</v>
      </c>
      <c r="H106" s="57"/>
      <c r="I106" s="57"/>
      <c r="J106" s="14"/>
      <c r="K106" s="119">
        <f>L106+M106+N106</f>
        <v>0</v>
      </c>
      <c r="L106" s="57"/>
      <c r="M106" s="14"/>
      <c r="N106" s="14"/>
    </row>
    <row r="107" spans="1:14" x14ac:dyDescent="0.35">
      <c r="A107" s="6" t="s">
        <v>165</v>
      </c>
      <c r="B107" s="57">
        <f t="shared" si="47"/>
        <v>0</v>
      </c>
      <c r="C107" s="57">
        <f>SUM(D107:F107)</f>
        <v>0</v>
      </c>
      <c r="D107" s="57"/>
      <c r="E107" s="57"/>
      <c r="F107" s="14"/>
      <c r="G107" s="119">
        <f>SUM(H107:J107)</f>
        <v>0</v>
      </c>
      <c r="H107" s="57"/>
      <c r="I107" s="57"/>
      <c r="J107" s="14"/>
      <c r="K107" s="119">
        <f>L107+M107+N107</f>
        <v>0</v>
      </c>
      <c r="L107" s="57"/>
      <c r="M107" s="14"/>
      <c r="N107" s="14"/>
    </row>
    <row r="108" spans="1:14" x14ac:dyDescent="0.35">
      <c r="A108" s="6" t="s">
        <v>410</v>
      </c>
      <c r="B108" s="57">
        <f t="shared" si="47"/>
        <v>0</v>
      </c>
      <c r="C108" s="57">
        <f>SUM(D108:F108)</f>
        <v>0</v>
      </c>
      <c r="D108" s="57"/>
      <c r="E108" s="57"/>
      <c r="F108" s="14"/>
      <c r="G108" s="119">
        <f>SUM(H108:J108)</f>
        <v>0</v>
      </c>
      <c r="H108" s="57"/>
      <c r="I108" s="57"/>
      <c r="J108" s="14"/>
      <c r="K108" s="119">
        <f>L108+M108+N108</f>
        <v>0</v>
      </c>
      <c r="L108" s="57"/>
      <c r="M108" s="14"/>
      <c r="N108" s="14"/>
    </row>
    <row r="109" spans="1:14" x14ac:dyDescent="0.35">
      <c r="A109" s="17"/>
      <c r="B109" s="13"/>
      <c r="C109" s="13"/>
      <c r="D109" s="13"/>
      <c r="E109" s="13"/>
      <c r="F109" s="23"/>
      <c r="G109" s="117"/>
      <c r="H109" s="13"/>
      <c r="I109" s="13"/>
      <c r="J109" s="23"/>
      <c r="K109" s="117"/>
      <c r="L109" s="13"/>
      <c r="M109" s="23"/>
      <c r="N109" s="23"/>
    </row>
    <row r="110" spans="1:14" x14ac:dyDescent="0.35">
      <c r="A110" s="15" t="s">
        <v>56</v>
      </c>
      <c r="B110" s="10">
        <f>C110+G110+K110</f>
        <v>0</v>
      </c>
      <c r="C110" s="10">
        <f>SUM(C111:C113)</f>
        <v>0</v>
      </c>
      <c r="D110" s="10">
        <f t="shared" ref="D110:M110" si="49">SUM(D111:D113)</f>
        <v>0</v>
      </c>
      <c r="E110" s="10">
        <f t="shared" si="49"/>
        <v>0</v>
      </c>
      <c r="F110" s="11">
        <f t="shared" si="49"/>
        <v>0</v>
      </c>
      <c r="G110" s="118">
        <f t="shared" si="49"/>
        <v>0</v>
      </c>
      <c r="H110" s="10">
        <f t="shared" si="49"/>
        <v>0</v>
      </c>
      <c r="I110" s="10">
        <f t="shared" si="49"/>
        <v>0</v>
      </c>
      <c r="J110" s="11">
        <f t="shared" si="49"/>
        <v>0</v>
      </c>
      <c r="K110" s="118">
        <f t="shared" si="49"/>
        <v>0</v>
      </c>
      <c r="L110" s="10">
        <f t="shared" si="49"/>
        <v>0</v>
      </c>
      <c r="M110" s="11">
        <f t="shared" si="49"/>
        <v>0</v>
      </c>
      <c r="N110" s="11"/>
    </row>
    <row r="111" spans="1:14" x14ac:dyDescent="0.35">
      <c r="A111" s="6" t="s">
        <v>411</v>
      </c>
      <c r="B111" s="57">
        <f>C111+G111+K111</f>
        <v>0</v>
      </c>
      <c r="C111" s="57">
        <f>SUM(D111:F111)</f>
        <v>0</v>
      </c>
      <c r="D111" s="57"/>
      <c r="E111" s="57"/>
      <c r="F111" s="14"/>
      <c r="G111" s="119">
        <f>SUM(H111:J111)</f>
        <v>0</v>
      </c>
      <c r="H111" s="57"/>
      <c r="I111" s="57"/>
      <c r="J111" s="14"/>
      <c r="K111" s="119">
        <f>L111+M111+N111</f>
        <v>0</v>
      </c>
      <c r="L111" s="57"/>
      <c r="M111" s="14"/>
      <c r="N111" s="14"/>
    </row>
    <row r="112" spans="1:14" x14ac:dyDescent="0.35">
      <c r="A112" s="6" t="s">
        <v>166</v>
      </c>
      <c r="B112" s="57">
        <f>C112+G112+K112</f>
        <v>0</v>
      </c>
      <c r="C112" s="57">
        <f>SUM(D112:F112)</f>
        <v>0</v>
      </c>
      <c r="D112" s="57"/>
      <c r="E112" s="57"/>
      <c r="F112" s="14"/>
      <c r="G112" s="119">
        <f>SUM(H112:J112)</f>
        <v>0</v>
      </c>
      <c r="H112" s="57"/>
      <c r="I112" s="57"/>
      <c r="J112" s="14"/>
      <c r="K112" s="119">
        <f>L112+M112+N112</f>
        <v>0</v>
      </c>
      <c r="L112" s="57"/>
      <c r="M112" s="14"/>
      <c r="N112" s="14"/>
    </row>
    <row r="113" spans="1:14" x14ac:dyDescent="0.35">
      <c r="A113" s="6" t="s">
        <v>167</v>
      </c>
      <c r="B113" s="57">
        <f>C113+G113+K113</f>
        <v>0</v>
      </c>
      <c r="C113" s="57">
        <f>SUM(D113:F113)</f>
        <v>0</v>
      </c>
      <c r="D113" s="57"/>
      <c r="E113" s="57"/>
      <c r="F113" s="14"/>
      <c r="G113" s="119">
        <f>SUM(H113:J113)</f>
        <v>0</v>
      </c>
      <c r="H113" s="57"/>
      <c r="I113" s="57"/>
      <c r="J113" s="14"/>
      <c r="K113" s="119">
        <f>L113+M113+N113</f>
        <v>0</v>
      </c>
      <c r="L113" s="57"/>
      <c r="M113" s="14"/>
      <c r="N113" s="14"/>
    </row>
    <row r="114" spans="1:14" x14ac:dyDescent="0.35">
      <c r="A114" s="17"/>
      <c r="B114" s="57"/>
      <c r="C114" s="57"/>
      <c r="D114" s="57"/>
      <c r="E114" s="57"/>
      <c r="F114" s="14"/>
      <c r="G114" s="119"/>
      <c r="H114" s="57"/>
      <c r="I114" s="57"/>
      <c r="J114" s="14"/>
      <c r="K114" s="119"/>
      <c r="L114" s="57"/>
      <c r="M114" s="14"/>
      <c r="N114" s="14"/>
    </row>
    <row r="115" spans="1:14" x14ac:dyDescent="0.35">
      <c r="A115" s="15" t="s">
        <v>57</v>
      </c>
      <c r="B115" s="10">
        <f>C115+G115+K115</f>
        <v>0</v>
      </c>
      <c r="C115" s="10">
        <f>SUM(C116:C118)</f>
        <v>0</v>
      </c>
      <c r="D115" s="10">
        <f t="shared" ref="D115:M115" si="50">SUM(D116:D118)</f>
        <v>0</v>
      </c>
      <c r="E115" s="10">
        <f t="shared" si="50"/>
        <v>0</v>
      </c>
      <c r="F115" s="11">
        <f t="shared" si="50"/>
        <v>0</v>
      </c>
      <c r="G115" s="118">
        <f t="shared" si="50"/>
        <v>0</v>
      </c>
      <c r="H115" s="10">
        <f t="shared" si="50"/>
        <v>0</v>
      </c>
      <c r="I115" s="10">
        <f t="shared" si="50"/>
        <v>0</v>
      </c>
      <c r="J115" s="11">
        <f t="shared" si="50"/>
        <v>0</v>
      </c>
      <c r="K115" s="118">
        <f t="shared" si="50"/>
        <v>0</v>
      </c>
      <c r="L115" s="10">
        <f t="shared" si="50"/>
        <v>0</v>
      </c>
      <c r="M115" s="11">
        <f t="shared" si="50"/>
        <v>0</v>
      </c>
      <c r="N115" s="11"/>
    </row>
    <row r="116" spans="1:14" x14ac:dyDescent="0.35">
      <c r="A116" s="16" t="s">
        <v>412</v>
      </c>
      <c r="B116" s="57">
        <f>C116+G116+K116</f>
        <v>0</v>
      </c>
      <c r="C116" s="57">
        <f>SUM(D116:F116)</f>
        <v>0</v>
      </c>
      <c r="D116" s="57"/>
      <c r="E116" s="57"/>
      <c r="F116" s="14"/>
      <c r="G116" s="119">
        <f>SUM(H116:J116)</f>
        <v>0</v>
      </c>
      <c r="H116" s="57"/>
      <c r="I116" s="57"/>
      <c r="J116" s="14"/>
      <c r="K116" s="119">
        <f>L116+M116+N116</f>
        <v>0</v>
      </c>
      <c r="L116" s="57"/>
      <c r="M116" s="14"/>
      <c r="N116" s="14"/>
    </row>
    <row r="117" spans="1:14" x14ac:dyDescent="0.35">
      <c r="A117" s="6" t="s">
        <v>168</v>
      </c>
      <c r="B117" s="57">
        <f>C117+G117+K117</f>
        <v>0</v>
      </c>
      <c r="C117" s="57">
        <f>SUM(D117:F117)</f>
        <v>0</v>
      </c>
      <c r="D117" s="57"/>
      <c r="E117" s="57"/>
      <c r="F117" s="14"/>
      <c r="G117" s="119">
        <f>SUM(H117:J117)</f>
        <v>0</v>
      </c>
      <c r="H117" s="57"/>
      <c r="I117" s="57"/>
      <c r="J117" s="14"/>
      <c r="K117" s="119">
        <f>L117+M117+N117</f>
        <v>0</v>
      </c>
      <c r="L117" s="57"/>
      <c r="M117" s="14"/>
      <c r="N117" s="14"/>
    </row>
    <row r="118" spans="1:14" x14ac:dyDescent="0.35">
      <c r="A118" s="16" t="s">
        <v>175</v>
      </c>
      <c r="B118" s="57">
        <f>C118+G118+K118</f>
        <v>0</v>
      </c>
      <c r="C118" s="57">
        <f>SUM(D118:F118)</f>
        <v>0</v>
      </c>
      <c r="D118" s="59"/>
      <c r="E118" s="59"/>
      <c r="F118" s="24"/>
      <c r="G118" s="119">
        <f>SUM(H118:J118)</f>
        <v>0</v>
      </c>
      <c r="H118" s="59"/>
      <c r="I118" s="59"/>
      <c r="J118" s="24"/>
      <c r="K118" s="119">
        <f>L118+M118+N118</f>
        <v>0</v>
      </c>
      <c r="L118" s="59"/>
      <c r="M118" s="24"/>
      <c r="N118" s="14"/>
    </row>
    <row r="119" spans="1:14" x14ac:dyDescent="0.35">
      <c r="A119" s="19"/>
      <c r="B119" s="87"/>
      <c r="C119" s="61"/>
      <c r="D119" s="20"/>
      <c r="E119" s="20"/>
      <c r="F119" s="66"/>
      <c r="G119" s="121"/>
      <c r="H119" s="20"/>
      <c r="I119" s="20"/>
      <c r="J119" s="66"/>
      <c r="K119" s="121"/>
      <c r="L119" s="20"/>
      <c r="M119" s="66"/>
      <c r="N119" s="66"/>
    </row>
    <row r="120" spans="1:14" x14ac:dyDescent="0.35">
      <c r="A120" s="62" t="s">
        <v>423</v>
      </c>
    </row>
  </sheetData>
  <mergeCells count="10">
    <mergeCell ref="E1:H1"/>
    <mergeCell ref="A8:A9"/>
    <mergeCell ref="B8:B9"/>
    <mergeCell ref="C8:F8"/>
    <mergeCell ref="G8:J8"/>
    <mergeCell ref="K8:N8"/>
    <mergeCell ref="A3:N3"/>
    <mergeCell ref="A4:N4"/>
    <mergeCell ref="A5:N5"/>
    <mergeCell ref="A6:N6"/>
  </mergeCells>
  <pageMargins left="0.7" right="0.7" top="0.75" bottom="0.75" header="0.3" footer="0.3"/>
  <ignoredErrors>
    <ignoredError sqref="C14:C120 P14:T120 D14:O120 D13:O13 N11" emptyCellReferenc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DD145"/>
  <sheetViews>
    <sheetView tabSelected="1" topLeftCell="CH1" zoomScale="70" zoomScaleNormal="70" workbookViewId="0">
      <pane xSplit="1" ySplit="11" topLeftCell="CI12" activePane="bottomRight" state="frozen"/>
      <selection activeCell="CH1" sqref="CH1"/>
      <selection pane="topRight" activeCell="CI1" sqref="CI1"/>
      <selection pane="bottomLeft" activeCell="CH12" sqref="CH12"/>
      <selection pane="bottomRight" activeCell="CI14" sqref="CI14"/>
    </sheetView>
  </sheetViews>
  <sheetFormatPr baseColWidth="10" defaultColWidth="0" defaultRowHeight="15.5" x14ac:dyDescent="0.35"/>
  <cols>
    <col min="1" max="1" width="19.08984375" style="6" customWidth="1"/>
    <col min="2" max="2" width="77.90625" style="6" bestFit="1" customWidth="1"/>
    <col min="3" max="3" width="19.08984375" style="6" customWidth="1"/>
    <col min="4" max="4" width="19.08984375" style="175" customWidth="1"/>
    <col min="5" max="7" width="19.08984375" style="6" customWidth="1"/>
    <col min="8" max="8" width="19.08984375" style="168" customWidth="1"/>
    <col min="9" max="20" width="19.08984375" style="6" customWidth="1"/>
    <col min="21" max="21" width="19.08984375" style="175" customWidth="1"/>
    <col min="22" max="22" width="79.08984375" style="6" bestFit="1" customWidth="1"/>
    <col min="23" max="42" width="19.08984375" style="6" customWidth="1"/>
    <col min="43" max="43" width="19.08984375" style="225" customWidth="1"/>
    <col min="44" max="44" width="79.08984375" style="6" bestFit="1" customWidth="1"/>
    <col min="45" max="59" width="19.08984375" style="6" customWidth="1"/>
    <col min="60" max="60" width="19.08984375" style="5" customWidth="1"/>
    <col min="61" max="83" width="19.08984375" style="6" customWidth="1"/>
    <col min="84" max="84" width="14.81640625" style="6" bestFit="1" customWidth="1"/>
    <col min="85" max="85" width="19.08984375" style="6" customWidth="1"/>
    <col min="86" max="86" width="77.90625" style="6" bestFit="1" customWidth="1"/>
    <col min="87" max="104" width="19.08984375" style="6" customWidth="1"/>
    <col min="105" max="106" width="0" style="6" hidden="1"/>
    <col min="108" max="108" width="0" style="5" hidden="1"/>
    <col min="109" max="16384" width="19.08984375" style="6" hidden="1"/>
  </cols>
  <sheetData>
    <row r="1" spans="1:108" x14ac:dyDescent="0.35">
      <c r="B1" s="3" t="s">
        <v>0</v>
      </c>
      <c r="C1" s="4"/>
      <c r="D1" s="216"/>
      <c r="E1"/>
      <c r="F1" s="5"/>
      <c r="G1" s="5"/>
      <c r="H1" s="169"/>
      <c r="I1" s="5"/>
      <c r="U1" s="225"/>
      <c r="V1" s="3" t="s">
        <v>0</v>
      </c>
      <c r="W1" s="4"/>
      <c r="X1" s="5"/>
      <c r="Y1" s="5"/>
      <c r="Z1" s="5"/>
      <c r="AA1" s="5"/>
      <c r="AB1" s="5"/>
      <c r="AC1" s="5"/>
      <c r="AR1" s="3" t="s">
        <v>0</v>
      </c>
      <c r="AS1" s="4"/>
      <c r="AT1" s="5"/>
      <c r="AU1" s="5"/>
      <c r="AV1" s="5"/>
      <c r="AW1" s="5"/>
      <c r="AX1" s="5"/>
      <c r="AY1" s="5"/>
      <c r="AZ1" s="5"/>
      <c r="BK1" s="3" t="s">
        <v>0</v>
      </c>
      <c r="BL1" s="4"/>
      <c r="BM1" s="5"/>
      <c r="BN1" s="5"/>
      <c r="BO1" s="5"/>
      <c r="BP1" s="5"/>
      <c r="BQ1" s="5"/>
      <c r="BR1" s="5"/>
      <c r="CH1" s="3" t="s">
        <v>0</v>
      </c>
      <c r="CI1" s="4"/>
      <c r="CJ1" s="5"/>
      <c r="CK1" s="5"/>
      <c r="CL1" s="5"/>
      <c r="CM1" s="5"/>
      <c r="CN1" s="5"/>
      <c r="CO1" s="5"/>
    </row>
    <row r="2" spans="1:108" x14ac:dyDescent="0.35">
      <c r="B2" s="7"/>
      <c r="C2" s="4"/>
      <c r="D2" s="216"/>
      <c r="E2"/>
      <c r="F2" s="4"/>
      <c r="G2" s="4"/>
      <c r="H2" s="170"/>
      <c r="I2" s="4"/>
      <c r="L2" s="161"/>
      <c r="M2" s="161"/>
      <c r="N2" s="161"/>
      <c r="U2" s="225"/>
      <c r="V2" s="7"/>
      <c r="W2" s="4"/>
      <c r="X2" s="4"/>
      <c r="Y2" s="4"/>
      <c r="Z2" s="4"/>
      <c r="AA2" s="4"/>
      <c r="AB2" s="4"/>
      <c r="AC2" s="4"/>
      <c r="AR2" s="7"/>
      <c r="AS2" s="4"/>
      <c r="AT2" s="4"/>
      <c r="AU2" s="4"/>
      <c r="AV2" s="4"/>
      <c r="AW2" s="4"/>
      <c r="AX2" s="4"/>
      <c r="AY2" s="4"/>
      <c r="AZ2" s="4"/>
      <c r="BK2" s="7"/>
      <c r="BL2" s="4"/>
      <c r="BM2" s="4"/>
      <c r="BN2" s="4"/>
      <c r="BO2" s="4"/>
      <c r="BP2" s="4"/>
      <c r="BQ2" s="4"/>
      <c r="BR2" s="4"/>
      <c r="CH2" s="7"/>
      <c r="CI2" s="4"/>
      <c r="CJ2" s="4"/>
      <c r="CK2" s="4"/>
      <c r="CL2" s="4"/>
      <c r="CM2" s="4"/>
      <c r="CN2" s="4"/>
      <c r="CO2" s="4"/>
    </row>
    <row r="3" spans="1:108" x14ac:dyDescent="0.35">
      <c r="B3" s="267" t="s">
        <v>35</v>
      </c>
      <c r="C3" s="267"/>
      <c r="D3" s="267"/>
      <c r="E3" s="267"/>
      <c r="F3" s="267"/>
      <c r="G3" s="267"/>
      <c r="H3" s="267"/>
      <c r="I3" s="267"/>
      <c r="J3" s="267"/>
      <c r="K3" s="267"/>
      <c r="L3" s="267"/>
      <c r="M3" s="267"/>
      <c r="N3" s="267"/>
      <c r="O3" s="267"/>
      <c r="P3" s="267"/>
      <c r="Q3" s="267"/>
      <c r="U3" s="225"/>
      <c r="V3" s="267" t="s">
        <v>35</v>
      </c>
      <c r="W3" s="267"/>
      <c r="X3" s="267"/>
      <c r="Y3" s="267"/>
      <c r="Z3" s="267"/>
      <c r="AA3" s="267"/>
      <c r="AB3" s="267"/>
      <c r="AC3" s="267"/>
      <c r="AD3" s="267"/>
      <c r="AE3" s="267"/>
      <c r="AF3" s="267"/>
      <c r="AG3" s="267"/>
      <c r="AH3" s="267"/>
      <c r="AI3" s="267"/>
      <c r="AJ3" s="267"/>
      <c r="AK3" s="267"/>
      <c r="AL3" s="226"/>
      <c r="AP3" s="244"/>
      <c r="AR3" s="267" t="s">
        <v>35</v>
      </c>
      <c r="AS3" s="267"/>
      <c r="AT3" s="267"/>
      <c r="AU3" s="267"/>
      <c r="AV3" s="267"/>
      <c r="AW3" s="267"/>
      <c r="AX3" s="267"/>
      <c r="AY3" s="267"/>
      <c r="AZ3" s="267"/>
      <c r="BA3" s="267"/>
      <c r="BB3" s="267"/>
      <c r="BC3" s="267"/>
      <c r="BD3" s="267"/>
      <c r="BE3" s="267"/>
      <c r="BF3" s="267"/>
      <c r="BG3" s="267"/>
      <c r="BH3" s="260"/>
      <c r="BI3" s="253"/>
      <c r="BK3" s="267" t="s">
        <v>35</v>
      </c>
      <c r="BL3" s="267"/>
      <c r="BM3" s="267"/>
      <c r="BN3" s="267"/>
      <c r="BO3" s="267"/>
      <c r="BP3" s="267"/>
      <c r="BQ3" s="267"/>
      <c r="BR3" s="267"/>
      <c r="BS3" s="267"/>
      <c r="BT3" s="267"/>
      <c r="BU3" s="267"/>
      <c r="BV3" s="267"/>
      <c r="BW3" s="267"/>
      <c r="BX3" s="267"/>
      <c r="BY3" s="267"/>
      <c r="BZ3" s="267"/>
      <c r="CA3" s="267"/>
      <c r="CB3" s="267"/>
      <c r="CC3" s="267"/>
      <c r="CD3" s="28"/>
      <c r="CE3" s="257"/>
      <c r="CF3" s="260"/>
      <c r="CG3" s="257"/>
      <c r="CH3" s="267" t="s">
        <v>35</v>
      </c>
      <c r="CI3" s="267"/>
      <c r="CJ3" s="267"/>
      <c r="CK3" s="267"/>
      <c r="CL3" s="267"/>
      <c r="CM3" s="267"/>
      <c r="CN3" s="267"/>
      <c r="CO3" s="267"/>
      <c r="CP3" s="267"/>
      <c r="CQ3" s="267"/>
      <c r="CR3" s="267"/>
      <c r="CS3" s="267"/>
      <c r="CT3" s="267"/>
      <c r="CU3" s="267"/>
      <c r="CV3" s="267"/>
      <c r="CW3" s="260"/>
      <c r="CX3" s="260"/>
      <c r="CY3" s="260"/>
      <c r="CZ3" s="260"/>
    </row>
    <row r="4" spans="1:108" x14ac:dyDescent="0.35">
      <c r="B4" s="267" t="s">
        <v>42</v>
      </c>
      <c r="C4" s="267"/>
      <c r="D4" s="267"/>
      <c r="E4" s="267"/>
      <c r="F4" s="267"/>
      <c r="G4" s="267"/>
      <c r="H4" s="267"/>
      <c r="I4" s="267"/>
      <c r="J4" s="267"/>
      <c r="K4" s="267"/>
      <c r="L4" s="267"/>
      <c r="M4" s="267"/>
      <c r="N4" s="267"/>
      <c r="O4" s="267"/>
      <c r="P4" s="267"/>
      <c r="Q4" s="267"/>
      <c r="R4" s="175"/>
      <c r="S4" s="175"/>
      <c r="T4" s="175"/>
      <c r="U4" s="225"/>
      <c r="V4" s="267" t="s">
        <v>42</v>
      </c>
      <c r="W4" s="267"/>
      <c r="X4" s="267"/>
      <c r="Y4" s="267"/>
      <c r="Z4" s="267"/>
      <c r="AA4" s="267"/>
      <c r="AB4" s="267"/>
      <c r="AC4" s="267"/>
      <c r="AD4" s="267"/>
      <c r="AE4" s="267"/>
      <c r="AF4" s="267"/>
      <c r="AG4" s="267"/>
      <c r="AH4" s="267"/>
      <c r="AI4" s="267"/>
      <c r="AJ4" s="267"/>
      <c r="AK4" s="267"/>
      <c r="AL4" s="226"/>
      <c r="AP4" s="244"/>
      <c r="AR4" s="267" t="s">
        <v>42</v>
      </c>
      <c r="AS4" s="267"/>
      <c r="AT4" s="267"/>
      <c r="AU4" s="267"/>
      <c r="AV4" s="267"/>
      <c r="AW4" s="267"/>
      <c r="AX4" s="267"/>
      <c r="AY4" s="267"/>
      <c r="AZ4" s="267"/>
      <c r="BA4" s="267"/>
      <c r="BB4" s="267"/>
      <c r="BC4" s="267"/>
      <c r="BD4" s="267"/>
      <c r="BE4" s="267"/>
      <c r="BF4" s="267"/>
      <c r="BG4" s="267"/>
      <c r="BH4" s="260"/>
      <c r="BI4" s="253"/>
      <c r="BK4" s="267" t="s">
        <v>42</v>
      </c>
      <c r="BL4" s="267"/>
      <c r="BM4" s="267"/>
      <c r="BN4" s="267"/>
      <c r="BO4" s="267"/>
      <c r="BP4" s="267"/>
      <c r="BQ4" s="267"/>
      <c r="BR4" s="267"/>
      <c r="BS4" s="267"/>
      <c r="BT4" s="267"/>
      <c r="BU4" s="267"/>
      <c r="BV4" s="267"/>
      <c r="BW4" s="267"/>
      <c r="BX4" s="267"/>
      <c r="BY4" s="267"/>
      <c r="BZ4" s="267"/>
      <c r="CA4" s="267"/>
      <c r="CB4" s="267"/>
      <c r="CC4" s="267"/>
      <c r="CD4" s="28"/>
      <c r="CE4" s="257"/>
      <c r="CF4" s="260"/>
      <c r="CG4" s="257"/>
      <c r="CH4" s="267" t="s">
        <v>42</v>
      </c>
      <c r="CI4" s="267"/>
      <c r="CJ4" s="267"/>
      <c r="CK4" s="267"/>
      <c r="CL4" s="267"/>
      <c r="CM4" s="267"/>
      <c r="CN4" s="267"/>
      <c r="CO4" s="267"/>
      <c r="CP4" s="267"/>
      <c r="CQ4" s="267"/>
      <c r="CR4" s="267"/>
      <c r="CS4" s="267"/>
      <c r="CT4" s="267"/>
      <c r="CU4" s="267"/>
      <c r="CV4" s="267"/>
      <c r="CW4" s="260"/>
      <c r="CX4" s="260"/>
      <c r="CY4" s="260"/>
      <c r="CZ4" s="260"/>
    </row>
    <row r="5" spans="1:108" x14ac:dyDescent="0.35">
      <c r="B5" s="267" t="s">
        <v>557</v>
      </c>
      <c r="C5" s="267"/>
      <c r="D5" s="267"/>
      <c r="E5" s="267"/>
      <c r="F5" s="267"/>
      <c r="G5" s="267"/>
      <c r="H5" s="267"/>
      <c r="I5" s="267"/>
      <c r="J5" s="267"/>
      <c r="K5" s="267"/>
      <c r="L5" s="267"/>
      <c r="M5" s="267"/>
      <c r="N5" s="267"/>
      <c r="O5" s="267"/>
      <c r="P5" s="267"/>
      <c r="Q5" s="267"/>
      <c r="U5" s="225"/>
      <c r="V5" s="267" t="s">
        <v>558</v>
      </c>
      <c r="W5" s="267"/>
      <c r="X5" s="267"/>
      <c r="Y5" s="267"/>
      <c r="Z5" s="267"/>
      <c r="AA5" s="267"/>
      <c r="AB5" s="267"/>
      <c r="AC5" s="267"/>
      <c r="AD5" s="267"/>
      <c r="AE5" s="267"/>
      <c r="AF5" s="267"/>
      <c r="AG5" s="267"/>
      <c r="AH5" s="267"/>
      <c r="AI5" s="267"/>
      <c r="AJ5" s="267"/>
      <c r="AK5" s="267"/>
      <c r="AL5" s="226"/>
      <c r="AP5" s="244"/>
      <c r="AR5" s="267" t="s">
        <v>559</v>
      </c>
      <c r="AS5" s="267"/>
      <c r="AT5" s="267"/>
      <c r="AU5" s="267"/>
      <c r="AV5" s="267"/>
      <c r="AW5" s="267"/>
      <c r="AX5" s="267"/>
      <c r="AY5" s="267"/>
      <c r="AZ5" s="267"/>
      <c r="BA5" s="267"/>
      <c r="BB5" s="267"/>
      <c r="BC5" s="267"/>
      <c r="BD5" s="267"/>
      <c r="BE5" s="267"/>
      <c r="BF5" s="267"/>
      <c r="BG5" s="267"/>
      <c r="BH5" s="260"/>
      <c r="BI5" s="253"/>
      <c r="BK5" s="267" t="s">
        <v>560</v>
      </c>
      <c r="BL5" s="267"/>
      <c r="BM5" s="267"/>
      <c r="BN5" s="267"/>
      <c r="BO5" s="267"/>
      <c r="BP5" s="267"/>
      <c r="BQ5" s="267"/>
      <c r="BR5" s="267"/>
      <c r="BS5" s="267"/>
      <c r="BT5" s="267"/>
      <c r="BU5" s="267"/>
      <c r="BV5" s="267"/>
      <c r="BW5" s="267"/>
      <c r="BX5" s="267"/>
      <c r="BY5" s="267"/>
      <c r="BZ5" s="267"/>
      <c r="CA5" s="267"/>
      <c r="CB5" s="267"/>
      <c r="CC5" s="267"/>
      <c r="CD5" s="28"/>
      <c r="CE5" s="257"/>
      <c r="CF5" s="260"/>
      <c r="CG5" s="257"/>
      <c r="CH5" s="267" t="s">
        <v>561</v>
      </c>
      <c r="CI5" s="267"/>
      <c r="CJ5" s="267"/>
      <c r="CK5" s="267"/>
      <c r="CL5" s="267"/>
      <c r="CM5" s="267"/>
      <c r="CN5" s="267"/>
      <c r="CO5" s="267"/>
      <c r="CP5" s="267"/>
      <c r="CQ5" s="267"/>
      <c r="CR5" s="267"/>
      <c r="CS5" s="267"/>
      <c r="CT5" s="267"/>
      <c r="CU5" s="267"/>
      <c r="CV5" s="267"/>
      <c r="CW5" s="260"/>
      <c r="CX5" s="260"/>
      <c r="CY5" s="260"/>
      <c r="CZ5" s="260"/>
    </row>
    <row r="6" spans="1:108" x14ac:dyDescent="0.35">
      <c r="B6" s="28"/>
      <c r="C6" s="7"/>
      <c r="D6" s="240"/>
      <c r="E6" s="137"/>
      <c r="F6" s="7"/>
      <c r="G6" s="7"/>
      <c r="H6" s="171"/>
      <c r="I6" s="7"/>
      <c r="J6" s="175"/>
      <c r="R6" s="175"/>
      <c r="S6" s="175"/>
      <c r="T6" s="175"/>
      <c r="U6" s="225"/>
      <c r="V6" s="203"/>
      <c r="W6" s="7"/>
      <c r="X6" s="7"/>
      <c r="Y6" s="7"/>
      <c r="Z6" s="7"/>
      <c r="AA6" s="7"/>
      <c r="AB6" s="7"/>
      <c r="AC6" s="7"/>
      <c r="AR6" s="7"/>
      <c r="AS6" s="7"/>
      <c r="AT6" s="7"/>
      <c r="AU6" s="7"/>
      <c r="AV6" s="7"/>
      <c r="AW6" s="7"/>
      <c r="AX6" s="7"/>
      <c r="AY6" s="7"/>
      <c r="AZ6" s="7"/>
      <c r="BC6" s="306"/>
      <c r="BD6" s="307"/>
      <c r="BE6" s="307"/>
      <c r="BF6" s="308"/>
      <c r="BK6" s="7"/>
      <c r="BL6" s="7"/>
      <c r="BM6" s="7"/>
      <c r="BN6" s="7"/>
      <c r="BO6" s="7"/>
      <c r="BP6" s="7"/>
      <c r="BQ6" s="7"/>
      <c r="BR6" s="7"/>
      <c r="CH6" s="7"/>
      <c r="CI6" s="151"/>
      <c r="CJ6" s="151"/>
      <c r="CK6" s="151"/>
      <c r="CL6" s="151"/>
      <c r="CM6" s="151"/>
      <c r="CN6" s="151"/>
      <c r="CO6" s="151"/>
      <c r="CP6" s="151"/>
      <c r="CQ6" s="151"/>
      <c r="CR6" s="151"/>
      <c r="CS6" s="151"/>
      <c r="CT6" s="151"/>
      <c r="CU6" s="151"/>
      <c r="CV6" s="151"/>
      <c r="CW6" s="151"/>
      <c r="CX6" s="151"/>
      <c r="CY6" s="151"/>
      <c r="CZ6" s="151"/>
    </row>
    <row r="7" spans="1:108" ht="15.75" customHeight="1" x14ac:dyDescent="0.35">
      <c r="B7" s="268" t="s">
        <v>43</v>
      </c>
      <c r="C7" s="271" t="s">
        <v>44</v>
      </c>
      <c r="D7" s="288" t="s">
        <v>1</v>
      </c>
      <c r="E7" s="271" t="s">
        <v>34</v>
      </c>
      <c r="F7" s="271" t="s">
        <v>395</v>
      </c>
      <c r="G7" s="271" t="s">
        <v>2</v>
      </c>
      <c r="H7" s="281" t="s">
        <v>3</v>
      </c>
      <c r="I7" s="291" t="s">
        <v>45</v>
      </c>
      <c r="J7" s="294" t="s">
        <v>61</v>
      </c>
      <c r="K7" s="295"/>
      <c r="L7" s="295"/>
      <c r="M7" s="295"/>
      <c r="N7" s="295"/>
      <c r="O7" s="295"/>
      <c r="P7" s="295"/>
      <c r="Q7" s="295"/>
      <c r="U7" s="225"/>
      <c r="V7" s="274" t="s">
        <v>43</v>
      </c>
      <c r="W7" s="275" t="s">
        <v>44</v>
      </c>
      <c r="X7" s="275" t="s">
        <v>1</v>
      </c>
      <c r="Y7" s="275" t="s">
        <v>34</v>
      </c>
      <c r="Z7" s="275" t="s">
        <v>395</v>
      </c>
      <c r="AA7" s="275" t="s">
        <v>2</v>
      </c>
      <c r="AB7" s="275" t="s">
        <v>3</v>
      </c>
      <c r="AC7" s="293" t="s">
        <v>45</v>
      </c>
      <c r="AD7" s="296" t="s">
        <v>61</v>
      </c>
      <c r="AE7" s="297"/>
      <c r="AF7" s="297"/>
      <c r="AG7" s="297"/>
      <c r="AH7" s="297"/>
      <c r="AI7" s="297"/>
      <c r="AJ7" s="297"/>
      <c r="AK7" s="298"/>
      <c r="AL7" s="213"/>
      <c r="AP7" s="213"/>
      <c r="AQ7" s="233"/>
      <c r="AR7" s="268" t="s">
        <v>43</v>
      </c>
      <c r="AS7" s="271" t="s">
        <v>44</v>
      </c>
      <c r="AT7" s="271" t="s">
        <v>1</v>
      </c>
      <c r="AU7" s="271" t="s">
        <v>34</v>
      </c>
      <c r="AV7" s="271" t="s">
        <v>395</v>
      </c>
      <c r="AW7" s="271" t="s">
        <v>2</v>
      </c>
      <c r="AX7" s="271" t="s">
        <v>3</v>
      </c>
      <c r="AY7" s="271" t="s">
        <v>45</v>
      </c>
      <c r="AZ7" s="157"/>
      <c r="BA7" s="294" t="s">
        <v>61</v>
      </c>
      <c r="BB7" s="295"/>
      <c r="BC7" s="295"/>
      <c r="BD7" s="297"/>
      <c r="BE7" s="295"/>
      <c r="BF7" s="295"/>
      <c r="BG7" s="295"/>
      <c r="BH7" s="213"/>
      <c r="BI7" s="213"/>
      <c r="BK7" s="268" t="s">
        <v>43</v>
      </c>
      <c r="BL7" s="271" t="s">
        <v>44</v>
      </c>
      <c r="BM7" s="271" t="s">
        <v>1</v>
      </c>
      <c r="BN7" s="271" t="s">
        <v>34</v>
      </c>
      <c r="BO7" s="271" t="s">
        <v>395</v>
      </c>
      <c r="BP7" s="271" t="s">
        <v>2</v>
      </c>
      <c r="BQ7" s="271" t="s">
        <v>3</v>
      </c>
      <c r="BR7" s="271" t="s">
        <v>45</v>
      </c>
      <c r="BS7" s="294" t="s">
        <v>61</v>
      </c>
      <c r="BT7" s="295"/>
      <c r="BU7" s="295"/>
      <c r="BV7" s="295"/>
      <c r="BW7" s="297"/>
      <c r="BX7" s="297"/>
      <c r="BY7" s="297"/>
      <c r="BZ7" s="297"/>
      <c r="CA7" s="295"/>
      <c r="CB7" s="295"/>
      <c r="CC7" s="299"/>
      <c r="CH7" s="268" t="s">
        <v>43</v>
      </c>
      <c r="CI7" s="271" t="s">
        <v>44</v>
      </c>
      <c r="CJ7" s="271" t="s">
        <v>1</v>
      </c>
      <c r="CK7" s="271" t="s">
        <v>34</v>
      </c>
      <c r="CL7" s="271" t="s">
        <v>395</v>
      </c>
      <c r="CM7" s="271" t="s">
        <v>2</v>
      </c>
      <c r="CN7" s="271" t="s">
        <v>3</v>
      </c>
      <c r="CO7" s="271" t="s">
        <v>45</v>
      </c>
      <c r="CP7" s="294" t="s">
        <v>61</v>
      </c>
      <c r="CQ7" s="295"/>
      <c r="CR7" s="295"/>
      <c r="CS7" s="295"/>
      <c r="CT7" s="297"/>
      <c r="CU7" s="297"/>
      <c r="CV7" s="297"/>
      <c r="CW7" s="297"/>
      <c r="CX7" s="295"/>
      <c r="CY7" s="295"/>
      <c r="CZ7" s="299"/>
    </row>
    <row r="8" spans="1:108" ht="32" customHeight="1" x14ac:dyDescent="0.35">
      <c r="B8" s="269"/>
      <c r="C8" s="272"/>
      <c r="D8" s="289"/>
      <c r="E8" s="272"/>
      <c r="F8" s="272"/>
      <c r="G8" s="272"/>
      <c r="H8" s="282"/>
      <c r="I8" s="272"/>
      <c r="J8" s="280" t="s">
        <v>6</v>
      </c>
      <c r="K8" s="280" t="s">
        <v>496</v>
      </c>
      <c r="L8" s="284" t="s">
        <v>7</v>
      </c>
      <c r="M8" s="286" t="s">
        <v>499</v>
      </c>
      <c r="N8" s="286" t="s">
        <v>500</v>
      </c>
      <c r="O8" s="280" t="s">
        <v>64</v>
      </c>
      <c r="P8" s="280" t="s">
        <v>65</v>
      </c>
      <c r="Q8" s="284" t="s">
        <v>66</v>
      </c>
      <c r="U8" s="225"/>
      <c r="V8" s="269"/>
      <c r="W8" s="276"/>
      <c r="X8" s="276"/>
      <c r="Y8" s="276"/>
      <c r="Z8" s="276"/>
      <c r="AA8" s="276"/>
      <c r="AB8" s="276"/>
      <c r="AC8" s="272"/>
      <c r="AD8" s="278" t="s">
        <v>6</v>
      </c>
      <c r="AE8" s="278" t="s">
        <v>496</v>
      </c>
      <c r="AF8" s="278" t="s">
        <v>7</v>
      </c>
      <c r="AG8" s="278" t="s">
        <v>556</v>
      </c>
      <c r="AH8" s="278" t="s">
        <v>500</v>
      </c>
      <c r="AI8" s="278" t="s">
        <v>64</v>
      </c>
      <c r="AJ8" s="278" t="s">
        <v>65</v>
      </c>
      <c r="AK8" s="278" t="s">
        <v>66</v>
      </c>
      <c r="AL8" s="231"/>
      <c r="AM8" s="6" t="s">
        <v>569</v>
      </c>
      <c r="AN8" s="6" t="s">
        <v>570</v>
      </c>
      <c r="AP8" s="231"/>
      <c r="AR8" s="269"/>
      <c r="AS8" s="292"/>
      <c r="AT8" s="292"/>
      <c r="AU8" s="292"/>
      <c r="AV8" s="292"/>
      <c r="AW8" s="292"/>
      <c r="AX8" s="292"/>
      <c r="AY8" s="292"/>
      <c r="AZ8" s="302" t="s">
        <v>6</v>
      </c>
      <c r="BA8" s="302" t="s">
        <v>496</v>
      </c>
      <c r="BB8" s="302" t="s">
        <v>7</v>
      </c>
      <c r="BC8" s="302" t="s">
        <v>575</v>
      </c>
      <c r="BD8" s="302" t="s">
        <v>576</v>
      </c>
      <c r="BE8" s="302" t="s">
        <v>64</v>
      </c>
      <c r="BF8" s="302" t="s">
        <v>65</v>
      </c>
      <c r="BG8" s="304" t="s">
        <v>66</v>
      </c>
      <c r="BH8" s="231"/>
      <c r="BI8" s="231"/>
      <c r="BK8" s="269"/>
      <c r="BL8" s="272"/>
      <c r="BM8" s="272"/>
      <c r="BN8" s="272"/>
      <c r="BO8" s="272"/>
      <c r="BP8" s="272"/>
      <c r="BQ8" s="272"/>
      <c r="BR8" s="272"/>
      <c r="BS8" s="300" t="s">
        <v>6</v>
      </c>
      <c r="BT8" s="300" t="s">
        <v>575</v>
      </c>
      <c r="BU8" s="300" t="s">
        <v>579</v>
      </c>
      <c r="BV8" s="300" t="s">
        <v>580</v>
      </c>
      <c r="BW8" s="300" t="s">
        <v>581</v>
      </c>
      <c r="BX8" s="300" t="s">
        <v>582</v>
      </c>
      <c r="BY8" s="300" t="s">
        <v>496</v>
      </c>
      <c r="BZ8" s="286" t="s">
        <v>7</v>
      </c>
      <c r="CA8" s="286" t="s">
        <v>64</v>
      </c>
      <c r="CB8" s="286" t="s">
        <v>65</v>
      </c>
      <c r="CC8" s="286" t="s">
        <v>583</v>
      </c>
      <c r="CH8" s="269"/>
      <c r="CI8" s="272"/>
      <c r="CJ8" s="272"/>
      <c r="CK8" s="272"/>
      <c r="CL8" s="272"/>
      <c r="CM8" s="272"/>
      <c r="CN8" s="272"/>
      <c r="CO8" s="272"/>
      <c r="CP8" s="300" t="s">
        <v>6</v>
      </c>
      <c r="CQ8" s="300" t="s">
        <v>575</v>
      </c>
      <c r="CR8" s="300" t="s">
        <v>579</v>
      </c>
      <c r="CS8" s="300" t="s">
        <v>580</v>
      </c>
      <c r="CT8" s="300" t="s">
        <v>581</v>
      </c>
      <c r="CU8" s="300" t="s">
        <v>582</v>
      </c>
      <c r="CV8" s="300" t="s">
        <v>496</v>
      </c>
      <c r="CW8" s="286" t="s">
        <v>7</v>
      </c>
      <c r="CX8" s="286" t="s">
        <v>64</v>
      </c>
      <c r="CY8" s="286" t="s">
        <v>65</v>
      </c>
      <c r="CZ8" s="286" t="s">
        <v>583</v>
      </c>
    </row>
    <row r="9" spans="1:108" ht="32" customHeight="1" x14ac:dyDescent="0.35">
      <c r="B9" s="270"/>
      <c r="C9" s="273"/>
      <c r="D9" s="290"/>
      <c r="E9" s="273"/>
      <c r="F9" s="273"/>
      <c r="G9" s="273"/>
      <c r="H9" s="283"/>
      <c r="I9" s="273"/>
      <c r="J9" s="279"/>
      <c r="K9" s="279"/>
      <c r="L9" s="285"/>
      <c r="M9" s="287"/>
      <c r="N9" s="287"/>
      <c r="O9" s="279"/>
      <c r="P9" s="279"/>
      <c r="Q9" s="285"/>
      <c r="U9" s="225"/>
      <c r="V9" s="270"/>
      <c r="W9" s="277"/>
      <c r="X9" s="277"/>
      <c r="Y9" s="277"/>
      <c r="Z9" s="277"/>
      <c r="AA9" s="277"/>
      <c r="AB9" s="277"/>
      <c r="AC9" s="273"/>
      <c r="AD9" s="279"/>
      <c r="AE9" s="279"/>
      <c r="AF9" s="279"/>
      <c r="AG9" s="279"/>
      <c r="AH9" s="279"/>
      <c r="AI9" s="279"/>
      <c r="AJ9" s="279"/>
      <c r="AK9" s="279"/>
      <c r="AL9" s="231"/>
      <c r="AP9" s="231"/>
      <c r="AR9" s="270"/>
      <c r="AS9" s="273"/>
      <c r="AT9" s="273"/>
      <c r="AU9" s="273"/>
      <c r="AV9" s="273"/>
      <c r="AW9" s="273"/>
      <c r="AX9" s="273"/>
      <c r="AY9" s="273"/>
      <c r="AZ9" s="303"/>
      <c r="BA9" s="303"/>
      <c r="BB9" s="303"/>
      <c r="BC9" s="303"/>
      <c r="BD9" s="303"/>
      <c r="BE9" s="303"/>
      <c r="BF9" s="303"/>
      <c r="BG9" s="305"/>
      <c r="BH9" s="231"/>
      <c r="BI9" s="231"/>
      <c r="BK9" s="270"/>
      <c r="BL9" s="273"/>
      <c r="BM9" s="273"/>
      <c r="BN9" s="273"/>
      <c r="BO9" s="273"/>
      <c r="BP9" s="273"/>
      <c r="BQ9" s="273"/>
      <c r="BR9" s="273"/>
      <c r="BS9" s="301"/>
      <c r="BT9" s="301"/>
      <c r="BU9" s="301"/>
      <c r="BV9" s="301"/>
      <c r="BW9" s="301"/>
      <c r="BX9" s="301"/>
      <c r="BY9" s="301"/>
      <c r="BZ9" s="279"/>
      <c r="CA9" s="279"/>
      <c r="CB9" s="279"/>
      <c r="CC9" s="279"/>
      <c r="CH9" s="270"/>
      <c r="CI9" s="273"/>
      <c r="CJ9" s="273"/>
      <c r="CK9" s="273"/>
      <c r="CL9" s="273"/>
      <c r="CM9" s="273"/>
      <c r="CN9" s="273"/>
      <c r="CO9" s="273"/>
      <c r="CP9" s="301"/>
      <c r="CQ9" s="301"/>
      <c r="CR9" s="301"/>
      <c r="CS9" s="301"/>
      <c r="CT9" s="301"/>
      <c r="CU9" s="301"/>
      <c r="CV9" s="301"/>
      <c r="CW9" s="279"/>
      <c r="CX9" s="279"/>
      <c r="CY9" s="279"/>
      <c r="CZ9" s="279"/>
    </row>
    <row r="10" spans="1:108" x14ac:dyDescent="0.35">
      <c r="B10" s="8"/>
      <c r="C10" s="56"/>
      <c r="D10" s="193"/>
      <c r="E10" s="56"/>
      <c r="F10" s="56"/>
      <c r="G10" s="56"/>
      <c r="H10" s="163"/>
      <c r="I10" s="56"/>
      <c r="J10" s="193"/>
      <c r="K10" s="194"/>
      <c r="L10" s="194"/>
      <c r="M10" s="194"/>
      <c r="N10" s="194"/>
      <c r="O10" s="194"/>
      <c r="P10" s="194"/>
      <c r="Q10" s="193"/>
      <c r="S10" s="173" t="s">
        <v>562</v>
      </c>
      <c r="T10" s="173" t="s">
        <v>563</v>
      </c>
      <c r="U10" s="225"/>
      <c r="V10" s="8"/>
      <c r="W10" s="56">
        <f>+I11</f>
        <v>196311</v>
      </c>
      <c r="X10" s="193"/>
      <c r="Y10" s="193"/>
      <c r="Z10" s="193"/>
      <c r="AA10" s="193"/>
      <c r="AB10" s="193"/>
      <c r="AC10" s="193"/>
      <c r="AD10" s="219"/>
      <c r="AE10" s="218"/>
      <c r="AF10" s="218"/>
      <c r="AG10" s="218"/>
      <c r="AH10" s="218"/>
      <c r="AI10" s="218"/>
      <c r="AJ10" s="218"/>
      <c r="AK10" s="219"/>
      <c r="AL10" s="232"/>
      <c r="AP10" s="232"/>
      <c r="AR10" s="8"/>
      <c r="AS10" s="56">
        <f>+AC11</f>
        <v>191405</v>
      </c>
      <c r="AT10" s="56"/>
      <c r="AU10" s="56"/>
      <c r="AV10" s="56"/>
      <c r="AW10" s="56"/>
      <c r="AX10" s="56"/>
      <c r="AY10" s="56"/>
      <c r="AZ10" s="56"/>
      <c r="BA10" s="56"/>
      <c r="BB10" s="105"/>
      <c r="BC10" s="105"/>
      <c r="BD10" s="256"/>
      <c r="BE10" s="105"/>
      <c r="BF10" s="105"/>
      <c r="BG10" s="105"/>
      <c r="BH10" s="235"/>
      <c r="BI10" s="235"/>
      <c r="BK10" s="8"/>
      <c r="BL10" s="56"/>
      <c r="BM10" s="56"/>
      <c r="BN10" s="56"/>
      <c r="BO10" s="56"/>
      <c r="BP10" s="56"/>
      <c r="BQ10" s="56"/>
      <c r="BR10" s="56"/>
      <c r="BS10" s="56"/>
      <c r="BT10" s="105"/>
      <c r="BU10" s="105"/>
      <c r="BV10" s="105"/>
      <c r="BW10" s="105"/>
      <c r="BX10" s="105"/>
      <c r="BY10" s="105"/>
      <c r="BZ10" s="105"/>
      <c r="CA10" s="105"/>
      <c r="CB10" s="105"/>
      <c r="CC10" s="56"/>
      <c r="CH10" s="8"/>
      <c r="CI10" s="56"/>
      <c r="CJ10" s="56"/>
      <c r="CK10" s="56"/>
      <c r="CL10" s="56"/>
      <c r="CM10" s="56"/>
      <c r="CN10" s="56"/>
      <c r="CO10" s="56"/>
      <c r="CP10" s="56"/>
      <c r="CQ10" s="56"/>
      <c r="CR10" s="56"/>
      <c r="CS10" s="56"/>
      <c r="CT10" s="56"/>
      <c r="CU10" s="56"/>
      <c r="CV10" s="56"/>
      <c r="CW10" s="56"/>
      <c r="CX10" s="56"/>
      <c r="CY10" s="56"/>
      <c r="CZ10" s="56"/>
      <c r="DA10" s="6" t="s">
        <v>491</v>
      </c>
      <c r="DB10" s="6" t="s">
        <v>492</v>
      </c>
    </row>
    <row r="11" spans="1:108" s="175" customFormat="1" x14ac:dyDescent="0.35">
      <c r="B11" s="227" t="s">
        <v>13</v>
      </c>
      <c r="C11" s="190">
        <f>C13+C21+C24+C33+C40+C47+C56+C65+C73+C81+C89+C99+C103+C110+C115</f>
        <v>191249</v>
      </c>
      <c r="D11" s="190">
        <f t="shared" ref="D11:I11" si="0">+D13+D21+D24+D33+D40+D47+D56+D65+D73+D81+D89+D99+D103+D110+D115</f>
        <v>10141</v>
      </c>
      <c r="E11" s="190">
        <f t="shared" si="0"/>
        <v>4624</v>
      </c>
      <c r="F11" s="190">
        <f t="shared" si="0"/>
        <v>39</v>
      </c>
      <c r="G11" s="190">
        <f t="shared" si="0"/>
        <v>6705</v>
      </c>
      <c r="H11" s="172">
        <f t="shared" si="0"/>
        <v>3030</v>
      </c>
      <c r="I11" s="190">
        <f t="shared" si="0"/>
        <v>196311</v>
      </c>
      <c r="J11" s="190">
        <f t="shared" ref="J11:Q11" si="1">+J13+J21+J24+J33+J40+J47+J56+J65+J73+J81+J89+J99+J103+J110+J115</f>
        <v>190784</v>
      </c>
      <c r="K11" s="190">
        <f>+K13+K21+K24+K33+K40+K47+K56+K65+K73+K81+K89+K99+K103+K110+K115</f>
        <v>103</v>
      </c>
      <c r="L11" s="190">
        <f t="shared" si="1"/>
        <v>4361</v>
      </c>
      <c r="M11" s="190">
        <f t="shared" si="1"/>
        <v>1</v>
      </c>
      <c r="N11" s="190">
        <f t="shared" si="1"/>
        <v>351</v>
      </c>
      <c r="O11" s="190">
        <f t="shared" si="1"/>
        <v>710</v>
      </c>
      <c r="P11" s="190">
        <f>+P13+P21+P24+P33+P40+P47+P56+P65+P73+P81+P89+P99+P103+P110+P115</f>
        <v>1</v>
      </c>
      <c r="Q11" s="190">
        <f t="shared" si="1"/>
        <v>0</v>
      </c>
      <c r="R11" s="175" t="b">
        <f>I11=(SUM(J11:Q11))</f>
        <v>1</v>
      </c>
      <c r="S11" s="176">
        <f>I11</f>
        <v>196311</v>
      </c>
      <c r="T11" s="175">
        <f>SUM(T13+T21+T24+T33+T40+T47+T56+T65+T73+T81+T89+T99+T103+T110+T115)</f>
        <v>196311</v>
      </c>
      <c r="U11" s="230">
        <f>S11-T11</f>
        <v>0</v>
      </c>
      <c r="V11" s="227" t="s">
        <v>13</v>
      </c>
      <c r="W11" s="188">
        <f>+W13+W21+W24+W33+W40+W47+W56+W65+W73+W81+W89+W99+W103+W110+W115</f>
        <v>196318</v>
      </c>
      <c r="X11" s="188">
        <f>+X13+X21+X24+X33+X40+X47+X56+X65+X73+X81+X89+X99+X103+X110+X115</f>
        <v>6640</v>
      </c>
      <c r="Y11" s="188">
        <f>+Y13+Y21+Y24+Y33+Y40+Y47+Y56+Y65+Y73+Y81+Y89+Y99+Y103+Y110+Y115</f>
        <v>3220</v>
      </c>
      <c r="Z11" s="188">
        <f>+Z13+Z21+Z24+Z33+Z40+Z47+Z56+Z65+Z73+Z81+Z89+Z99+Z103+Z110+Z115</f>
        <v>26</v>
      </c>
      <c r="AA11" s="188">
        <f t="shared" ref="AA11:AK11" si="2">+AA13+AA21+AA24+AA33+AA40+AA47+AA56+AA65+AA73+AA81+AA89+AA99+AA103+AA110+AA115</f>
        <v>6116</v>
      </c>
      <c r="AB11" s="188">
        <f t="shared" si="2"/>
        <v>8683</v>
      </c>
      <c r="AC11" s="188">
        <f t="shared" si="2"/>
        <v>191405</v>
      </c>
      <c r="AD11" s="190">
        <f t="shared" si="2"/>
        <v>185987</v>
      </c>
      <c r="AE11" s="190">
        <f t="shared" si="2"/>
        <v>86</v>
      </c>
      <c r="AF11" s="191">
        <f t="shared" si="2"/>
        <v>4412</v>
      </c>
      <c r="AG11" s="191">
        <f t="shared" si="2"/>
        <v>1</v>
      </c>
      <c r="AH11" s="191">
        <f t="shared" si="2"/>
        <v>318</v>
      </c>
      <c r="AI11" s="191">
        <f t="shared" si="2"/>
        <v>600</v>
      </c>
      <c r="AJ11" s="191">
        <f t="shared" si="2"/>
        <v>1</v>
      </c>
      <c r="AK11" s="190">
        <f t="shared" si="2"/>
        <v>0</v>
      </c>
      <c r="AL11" s="175" t="b">
        <f>(AB11)=AC11+AE11+AH11+AI11+AJ11+AD11</f>
        <v>0</v>
      </c>
      <c r="AM11" s="6" t="s">
        <v>569</v>
      </c>
      <c r="AN11" s="6" t="s">
        <v>570</v>
      </c>
      <c r="AQ11" s="225"/>
      <c r="AR11" s="227" t="s">
        <v>13</v>
      </c>
      <c r="AS11" s="188">
        <f>+AS13+AS21+AS24+AS33+AS40+AS47+AS56+AS65+AS73+AS81+AS89+AS99+AS103+AS110+AS115</f>
        <v>191405</v>
      </c>
      <c r="AT11" s="188">
        <f>+AT13+AT21+AT24+AT33+AT40+AT47+AT56+AT65+AT73+AT81+AT89+AT99+AT103+AT110+AT115</f>
        <v>7445</v>
      </c>
      <c r="AU11" s="188">
        <f t="shared" ref="AU11:BG11" si="3">+AU13+AU21+AU24+AU33+AU40+AU47+AU56+AU65+AU73+AU81+AU89+AU99+AU103+AU110+AU115</f>
        <v>4069</v>
      </c>
      <c r="AV11" s="188">
        <f t="shared" si="3"/>
        <v>36</v>
      </c>
      <c r="AW11" s="188">
        <f t="shared" si="3"/>
        <v>5912</v>
      </c>
      <c r="AX11" s="188">
        <f t="shared" si="3"/>
        <v>6879</v>
      </c>
      <c r="AY11" s="188">
        <f t="shared" si="3"/>
        <v>190164</v>
      </c>
      <c r="AZ11" s="188">
        <f t="shared" si="3"/>
        <v>184215</v>
      </c>
      <c r="BA11" s="188">
        <f t="shared" si="3"/>
        <v>87</v>
      </c>
      <c r="BB11" s="188">
        <f t="shared" si="3"/>
        <v>4770</v>
      </c>
      <c r="BC11" s="188">
        <f t="shared" si="3"/>
        <v>1</v>
      </c>
      <c r="BD11" s="188">
        <f t="shared" si="3"/>
        <v>312</v>
      </c>
      <c r="BE11" s="188">
        <f t="shared" si="3"/>
        <v>687</v>
      </c>
      <c r="BF11" s="189">
        <f t="shared" si="3"/>
        <v>1</v>
      </c>
      <c r="BG11" s="189">
        <f t="shared" si="3"/>
        <v>1</v>
      </c>
      <c r="BH11" s="224" t="s">
        <v>574</v>
      </c>
      <c r="BI11" s="224"/>
      <c r="BJ11" s="175" t="b">
        <f>(AY11)=BA11+BC11+BE11+BF11+BG11+BB11</f>
        <v>0</v>
      </c>
      <c r="BK11" s="227" t="s">
        <v>13</v>
      </c>
      <c r="BL11" s="190">
        <f>+BL13+BL21+BL24+BL33+BL40+BL47+BL56+BL65+BL73+BL81+BL89+BL99+BL103+BL110+BL115</f>
        <v>190164</v>
      </c>
      <c r="BM11" s="190">
        <f>+BM13+BM21+BM24+BM33+BM40+BM47+BM56+BM65+BM73+BM81+BM89+BM99+BM103+BM110+BM115</f>
        <v>7494</v>
      </c>
      <c r="BN11" s="190">
        <f>+BN13+BN21+BN24+BN33+BN40+BN47+BN56+BN65+BN73+BN81+BN89+BN99+BN103+BN110+BN115</f>
        <v>4694</v>
      </c>
      <c r="BO11" s="190">
        <f>+BO13+BO21+BO24+BO33+BO40+BO47+BO56+BO65+BO73+BO81+BO89+BO99+BO103+BO110+BO115</f>
        <v>42</v>
      </c>
      <c r="BP11" s="190">
        <f t="shared" ref="BP11:CC11" si="4">+BP13+BP21+BP24+BP33+BP40+BP47+BP56+BP65+BP73+BP81+BP89+BP99+BP103+BP110+BP115</f>
        <v>6519</v>
      </c>
      <c r="BQ11" s="190">
        <f t="shared" si="4"/>
        <v>14691</v>
      </c>
      <c r="BR11" s="190">
        <f t="shared" si="4"/>
        <v>181184</v>
      </c>
      <c r="BS11" s="190">
        <f t="shared" si="4"/>
        <v>175997</v>
      </c>
      <c r="BT11" s="191">
        <f t="shared" si="4"/>
        <v>1</v>
      </c>
      <c r="BU11" s="191">
        <f t="shared" si="4"/>
        <v>65</v>
      </c>
      <c r="BV11" s="191">
        <f t="shared" si="4"/>
        <v>314</v>
      </c>
      <c r="BW11" s="191">
        <f t="shared" si="4"/>
        <v>1045</v>
      </c>
      <c r="BX11" s="191">
        <f t="shared" si="4"/>
        <v>145</v>
      </c>
      <c r="BY11" s="191">
        <f t="shared" si="4"/>
        <v>83</v>
      </c>
      <c r="BZ11" s="191">
        <f t="shared" si="4"/>
        <v>3290</v>
      </c>
      <c r="CA11" s="191">
        <f t="shared" si="4"/>
        <v>229</v>
      </c>
      <c r="CB11" s="191">
        <f t="shared" si="4"/>
        <v>1</v>
      </c>
      <c r="CC11" s="191">
        <f t="shared" si="4"/>
        <v>14</v>
      </c>
      <c r="CD11" s="175" t="b">
        <f t="shared" ref="CD11:CD12" si="5">(BR11)=(BS11+BT11+BU11+BV11+BW11+BX11+BY11+BZ11+CA11+CC11+CB11)</f>
        <v>1</v>
      </c>
      <c r="CE11" s="175" t="s">
        <v>578</v>
      </c>
      <c r="CG11" s="175" t="s">
        <v>577</v>
      </c>
      <c r="CH11" s="227" t="s">
        <v>13</v>
      </c>
      <c r="CI11" s="357">
        <f t="shared" ref="CI11:CZ11" si="6">+CI13+CI21+CI24+CI33+CI40+CI47+CI56+CI65+CI73+CI81+CI89+CI99+CI103+CI110+CI115</f>
        <v>191249</v>
      </c>
      <c r="CJ11" s="357">
        <f t="shared" si="6"/>
        <v>31720</v>
      </c>
      <c r="CK11" s="357">
        <f t="shared" si="6"/>
        <v>16607</v>
      </c>
      <c r="CL11" s="357">
        <f t="shared" si="6"/>
        <v>143</v>
      </c>
      <c r="CM11" s="357">
        <f t="shared" si="6"/>
        <v>25252</v>
      </c>
      <c r="CN11" s="357">
        <f t="shared" si="6"/>
        <v>33283</v>
      </c>
      <c r="CO11" s="357">
        <f t="shared" si="6"/>
        <v>181184</v>
      </c>
      <c r="CP11" s="357">
        <f t="shared" si="6"/>
        <v>175997</v>
      </c>
      <c r="CQ11" s="358">
        <f t="shared" si="6"/>
        <v>1</v>
      </c>
      <c r="CR11" s="358">
        <f t="shared" si="6"/>
        <v>65</v>
      </c>
      <c r="CS11" s="358">
        <f t="shared" si="6"/>
        <v>314</v>
      </c>
      <c r="CT11" s="358">
        <f t="shared" si="6"/>
        <v>1045</v>
      </c>
      <c r="CU11" s="358">
        <f t="shared" si="6"/>
        <v>145</v>
      </c>
      <c r="CV11" s="358">
        <f t="shared" si="6"/>
        <v>83</v>
      </c>
      <c r="CW11" s="358">
        <f t="shared" si="6"/>
        <v>3290</v>
      </c>
      <c r="CX11" s="358">
        <f t="shared" si="6"/>
        <v>229</v>
      </c>
      <c r="CY11" s="358">
        <f t="shared" si="6"/>
        <v>1</v>
      </c>
      <c r="CZ11" s="358">
        <f t="shared" si="6"/>
        <v>14</v>
      </c>
      <c r="DA11" s="175" t="b">
        <f>CI11=C11</f>
        <v>1</v>
      </c>
      <c r="DB11" s="175" t="b">
        <f>CI11+CJ11+CK11+CL11-CM11-CN11=CO11</f>
        <v>1</v>
      </c>
      <c r="DC11" s="175" t="b">
        <f>CO11=SUM(CP11:CZ11)</f>
        <v>1</v>
      </c>
      <c r="DD11" s="184">
        <f>CO11-BR11</f>
        <v>0</v>
      </c>
    </row>
    <row r="12" spans="1:108" s="175" customFormat="1" x14ac:dyDescent="0.35">
      <c r="B12" s="228"/>
      <c r="C12" s="143"/>
      <c r="D12" s="180"/>
      <c r="E12" s="180"/>
      <c r="F12" s="180"/>
      <c r="G12" s="180"/>
      <c r="H12" s="163"/>
      <c r="J12" s="190"/>
      <c r="K12" s="190"/>
      <c r="L12" s="190"/>
      <c r="M12" s="190"/>
      <c r="N12" s="190"/>
      <c r="O12" s="190"/>
      <c r="P12" s="190"/>
      <c r="Q12" s="190"/>
      <c r="S12" s="176"/>
      <c r="U12" s="230"/>
      <c r="V12" s="228"/>
      <c r="W12" s="177"/>
      <c r="X12" s="177"/>
      <c r="Y12" s="177"/>
      <c r="Z12" s="177"/>
      <c r="AA12" s="177"/>
      <c r="AB12" s="177"/>
      <c r="AD12" s="181"/>
      <c r="AE12" s="174"/>
      <c r="AF12" s="174"/>
      <c r="AG12" s="174"/>
      <c r="AH12" s="174"/>
      <c r="AI12" s="174"/>
      <c r="AJ12" s="174"/>
      <c r="AK12" s="181"/>
      <c r="AN12" s="175">
        <v>0</v>
      </c>
      <c r="AO12" s="175">
        <v>0</v>
      </c>
      <c r="AQ12" s="225"/>
      <c r="AR12" s="228"/>
      <c r="AS12" s="177"/>
      <c r="AT12" s="177"/>
      <c r="AU12" s="177"/>
      <c r="AV12" s="177"/>
      <c r="AW12" s="177"/>
      <c r="AX12" s="177"/>
      <c r="BA12" s="179"/>
      <c r="BB12" s="174"/>
      <c r="BC12" s="186"/>
      <c r="BD12" s="174"/>
      <c r="BE12" s="186"/>
      <c r="BF12" s="186"/>
      <c r="BG12" s="181"/>
      <c r="BH12" s="241">
        <v>190139</v>
      </c>
      <c r="BI12" s="223"/>
      <c r="BJ12" s="175" t="b">
        <f t="shared" ref="BJ12:BJ75" si="7">(AY12)=BA12+BC12+BE12+BF12+BG12+BB12</f>
        <v>1</v>
      </c>
      <c r="BK12" s="228"/>
      <c r="BL12" s="180"/>
      <c r="BM12" s="180"/>
      <c r="BN12" s="180"/>
      <c r="BO12" s="180"/>
      <c r="BP12" s="180"/>
      <c r="BQ12" s="180"/>
      <c r="BS12" s="181"/>
      <c r="BT12" s="174"/>
      <c r="BU12" s="174"/>
      <c r="BV12" s="174"/>
      <c r="BW12" s="174"/>
      <c r="BX12" s="174"/>
      <c r="BY12" s="174"/>
      <c r="BZ12" s="174"/>
      <c r="CA12" s="174"/>
      <c r="CB12" s="174"/>
      <c r="CC12" s="181"/>
      <c r="CD12" s="175" t="b">
        <f t="shared" si="5"/>
        <v>1</v>
      </c>
      <c r="CG12" s="259">
        <v>0</v>
      </c>
      <c r="CH12" s="228"/>
      <c r="CI12" s="204"/>
      <c r="CJ12" s="204"/>
      <c r="CK12" s="204"/>
      <c r="CL12" s="204"/>
      <c r="CM12" s="204"/>
      <c r="CN12" s="204"/>
      <c r="CO12" s="359"/>
      <c r="CP12" s="204"/>
      <c r="CQ12" s="360"/>
      <c r="CR12" s="360"/>
      <c r="CS12" s="360"/>
      <c r="CT12" s="360"/>
      <c r="CU12" s="360"/>
      <c r="CV12" s="360"/>
      <c r="CW12" s="360"/>
      <c r="CX12" s="360"/>
      <c r="CY12" s="360"/>
      <c r="CZ12" s="204"/>
      <c r="DA12" s="175" t="b">
        <f t="shared" ref="DA12:DA75" si="8">CI12=C12</f>
        <v>1</v>
      </c>
      <c r="DB12" s="175" t="b">
        <f t="shared" ref="DB12:DB75" si="9">CI12+CJ12+CK12+CL12-CM12-CN12=CO12</f>
        <v>1</v>
      </c>
      <c r="DC12" s="175" t="b">
        <f t="shared" ref="DC12:DC75" si="10">CO12=SUM(CP12:CZ12)</f>
        <v>1</v>
      </c>
      <c r="DD12" s="184">
        <f t="shared" ref="DD12:DD75" si="11">CO12-BR12</f>
        <v>0</v>
      </c>
    </row>
    <row r="13" spans="1:108" s="175" customFormat="1" x14ac:dyDescent="0.35">
      <c r="A13" s="175">
        <v>1.1000000000000001</v>
      </c>
      <c r="B13" s="187" t="s">
        <v>46</v>
      </c>
      <c r="C13" s="190">
        <v>11925</v>
      </c>
      <c r="D13" s="172">
        <f>SUM(D14:D19)</f>
        <v>722</v>
      </c>
      <c r="E13" s="172">
        <f t="shared" ref="E13:J13" si="12">SUM(E14:E19)</f>
        <v>335</v>
      </c>
      <c r="F13" s="172">
        <f t="shared" si="12"/>
        <v>0</v>
      </c>
      <c r="G13" s="172">
        <f t="shared" si="12"/>
        <v>441</v>
      </c>
      <c r="H13" s="172">
        <f t="shared" si="12"/>
        <v>221</v>
      </c>
      <c r="I13" s="234">
        <f>C13+D13+E13+F13-G13-H13</f>
        <v>12320</v>
      </c>
      <c r="J13" s="190">
        <f t="shared" si="12"/>
        <v>11975</v>
      </c>
      <c r="K13" s="190">
        <f t="shared" ref="K13:Q13" si="13">SUM(K14:K19)</f>
        <v>0</v>
      </c>
      <c r="L13" s="190">
        <f t="shared" si="13"/>
        <v>249</v>
      </c>
      <c r="M13" s="190">
        <f t="shared" si="13"/>
        <v>0</v>
      </c>
      <c r="N13" s="190">
        <f t="shared" si="13"/>
        <v>30</v>
      </c>
      <c r="O13" s="190">
        <f t="shared" si="13"/>
        <v>66</v>
      </c>
      <c r="P13" s="190">
        <f t="shared" si="13"/>
        <v>0</v>
      </c>
      <c r="Q13" s="190">
        <f t="shared" si="13"/>
        <v>0</v>
      </c>
      <c r="R13" s="175" t="b">
        <f t="shared" ref="R13:R75" si="14">I13=(SUM(J13:Q13))</f>
        <v>1</v>
      </c>
      <c r="S13" s="176">
        <f t="shared" ref="S13:S75" si="15">I13</f>
        <v>12320</v>
      </c>
      <c r="T13" s="175">
        <v>12320</v>
      </c>
      <c r="U13" s="230">
        <f t="shared" ref="U13:U75" si="16">S13-T13</f>
        <v>0</v>
      </c>
      <c r="V13" s="187" t="s">
        <v>46</v>
      </c>
      <c r="W13" s="188">
        <f>+SUM(W14:W19)</f>
        <v>12320</v>
      </c>
      <c r="X13" s="188">
        <f t="shared" ref="X13:AK13" si="17">SUM(X14:X19)</f>
        <v>406</v>
      </c>
      <c r="Y13" s="188">
        <f t="shared" si="17"/>
        <v>244</v>
      </c>
      <c r="Z13" s="188">
        <f t="shared" si="17"/>
        <v>0</v>
      </c>
      <c r="AA13" s="188">
        <f t="shared" si="17"/>
        <v>873</v>
      </c>
      <c r="AB13" s="188">
        <f>SUM(AB14:AB19)</f>
        <v>54</v>
      </c>
      <c r="AC13" s="188">
        <f>SUM(AC14:AC19)</f>
        <v>12043</v>
      </c>
      <c r="AD13" s="190">
        <f t="shared" si="17"/>
        <v>11653</v>
      </c>
      <c r="AE13" s="190">
        <f t="shared" si="17"/>
        <v>0</v>
      </c>
      <c r="AF13" s="191">
        <f>SUM(AF14:AF19)</f>
        <v>298</v>
      </c>
      <c r="AG13" s="191">
        <f>SUM(AG14:AG19)</f>
        <v>0</v>
      </c>
      <c r="AH13" s="191">
        <f>SUM(AH14:AH19)</f>
        <v>22</v>
      </c>
      <c r="AI13" s="191">
        <f>SUM(AI14:AI19)</f>
        <v>70</v>
      </c>
      <c r="AJ13" s="191">
        <f>SUM(AJ14:AJ19)</f>
        <v>0</v>
      </c>
      <c r="AK13" s="190">
        <f t="shared" si="17"/>
        <v>0</v>
      </c>
      <c r="AL13" s="175" t="b">
        <f>(AB13)=AC13+AE13+AH13+AI13+AJ13+AD13</f>
        <v>0</v>
      </c>
      <c r="AM13" s="245">
        <v>12043</v>
      </c>
      <c r="AN13" s="248">
        <f>AM13-AC13</f>
        <v>0</v>
      </c>
      <c r="AO13" s="247">
        <v>0</v>
      </c>
      <c r="AQ13" s="225"/>
      <c r="AR13" s="187" t="s">
        <v>46</v>
      </c>
      <c r="AS13" s="188">
        <f t="shared" ref="AS13:BB13" si="18">SUM(AS14:AS19)</f>
        <v>12043</v>
      </c>
      <c r="AT13" s="188">
        <f t="shared" si="18"/>
        <v>498</v>
      </c>
      <c r="AU13" s="188">
        <f t="shared" si="18"/>
        <v>252</v>
      </c>
      <c r="AV13" s="188">
        <f t="shared" si="18"/>
        <v>1</v>
      </c>
      <c r="AW13" s="188">
        <f t="shared" si="18"/>
        <v>568</v>
      </c>
      <c r="AX13" s="188">
        <f t="shared" si="18"/>
        <v>977</v>
      </c>
      <c r="AY13" s="188">
        <f t="shared" si="18"/>
        <v>11249</v>
      </c>
      <c r="AZ13" s="188">
        <f t="shared" si="18"/>
        <v>10896</v>
      </c>
      <c r="BA13" s="188">
        <f t="shared" si="18"/>
        <v>0</v>
      </c>
      <c r="BB13" s="188">
        <f t="shared" si="18"/>
        <v>274</v>
      </c>
      <c r="BC13" s="189">
        <f>SUM(BC14:BC19)</f>
        <v>0</v>
      </c>
      <c r="BD13" s="189">
        <f>SUM(BD14:BD19)</f>
        <v>21</v>
      </c>
      <c r="BE13" s="189">
        <f>SUM(BE14:BE19)</f>
        <v>58</v>
      </c>
      <c r="BF13" s="189">
        <f>SUM(BF14:BF19)</f>
        <v>0</v>
      </c>
      <c r="BG13" s="190">
        <f>SUM(BG14:BG19)</f>
        <v>0</v>
      </c>
      <c r="BH13" s="261">
        <v>11249</v>
      </c>
      <c r="BI13" s="224">
        <f>AY13-BH13</f>
        <v>0</v>
      </c>
      <c r="BJ13" s="175" t="b">
        <f t="shared" si="7"/>
        <v>0</v>
      </c>
      <c r="BK13" s="187" t="s">
        <v>46</v>
      </c>
      <c r="BL13" s="190">
        <f t="shared" ref="BL13:CC13" si="19">SUM(BL14:BL19)</f>
        <v>11249</v>
      </c>
      <c r="BM13" s="190">
        <f t="shared" si="19"/>
        <v>507</v>
      </c>
      <c r="BN13" s="190">
        <f t="shared" si="19"/>
        <v>257</v>
      </c>
      <c r="BO13" s="190">
        <f t="shared" si="19"/>
        <v>4</v>
      </c>
      <c r="BP13" s="190">
        <f t="shared" si="19"/>
        <v>1188</v>
      </c>
      <c r="BQ13" s="190">
        <f t="shared" si="19"/>
        <v>319</v>
      </c>
      <c r="BR13" s="190">
        <f t="shared" si="19"/>
        <v>10510</v>
      </c>
      <c r="BS13" s="190">
        <f t="shared" si="19"/>
        <v>10215</v>
      </c>
      <c r="BT13" s="191">
        <f t="shared" si="19"/>
        <v>0</v>
      </c>
      <c r="BU13" s="191">
        <f t="shared" si="19"/>
        <v>0</v>
      </c>
      <c r="BV13" s="191">
        <f t="shared" si="19"/>
        <v>15</v>
      </c>
      <c r="BW13" s="191">
        <f t="shared" si="19"/>
        <v>50</v>
      </c>
      <c r="BX13" s="191">
        <f t="shared" si="19"/>
        <v>8</v>
      </c>
      <c r="BY13" s="191">
        <f t="shared" si="19"/>
        <v>0</v>
      </c>
      <c r="BZ13" s="191">
        <f t="shared" si="19"/>
        <v>198</v>
      </c>
      <c r="CA13" s="191">
        <f t="shared" si="19"/>
        <v>24</v>
      </c>
      <c r="CB13" s="191">
        <f t="shared" si="19"/>
        <v>0</v>
      </c>
      <c r="CC13" s="191">
        <f t="shared" si="19"/>
        <v>0</v>
      </c>
      <c r="CD13" s="175" t="b">
        <f>(BR13)=(BS13+BT13+BU13+BV13+BW13+BX13+BY13+BZ13+CA13+CC13+CB13)</f>
        <v>1</v>
      </c>
      <c r="CE13" s="258">
        <v>10510</v>
      </c>
      <c r="CF13" s="265" t="b">
        <f>BR13=SUM(BS13:CC13)</f>
        <v>1</v>
      </c>
      <c r="CG13" s="259">
        <f t="shared" ref="CG13:CG19" si="20">CE13-BR13</f>
        <v>0</v>
      </c>
      <c r="CH13" s="187" t="s">
        <v>46</v>
      </c>
      <c r="CI13" s="357">
        <f t="shared" ref="CI13:CO13" si="21">SUM(CI14:CI19)</f>
        <v>11925</v>
      </c>
      <c r="CJ13" s="357">
        <f>SUM(CJ14:CJ19)</f>
        <v>2133</v>
      </c>
      <c r="CK13" s="357">
        <f t="shared" si="21"/>
        <v>1088</v>
      </c>
      <c r="CL13" s="357">
        <f t="shared" si="21"/>
        <v>5</v>
      </c>
      <c r="CM13" s="357">
        <f t="shared" si="21"/>
        <v>3070</v>
      </c>
      <c r="CN13" s="357">
        <f t="shared" si="21"/>
        <v>1571</v>
      </c>
      <c r="CO13" s="357">
        <f t="shared" si="21"/>
        <v>10510</v>
      </c>
      <c r="CP13" s="357">
        <f t="shared" ref="CP13:CZ13" si="22">SUM(CP14:CP19)</f>
        <v>10215</v>
      </c>
      <c r="CQ13" s="358">
        <f t="shared" si="22"/>
        <v>0</v>
      </c>
      <c r="CR13" s="358">
        <f t="shared" si="22"/>
        <v>0</v>
      </c>
      <c r="CS13" s="358">
        <f t="shared" si="22"/>
        <v>15</v>
      </c>
      <c r="CT13" s="358">
        <f t="shared" si="22"/>
        <v>50</v>
      </c>
      <c r="CU13" s="358">
        <f t="shared" si="22"/>
        <v>8</v>
      </c>
      <c r="CV13" s="358">
        <f t="shared" si="22"/>
        <v>0</v>
      </c>
      <c r="CW13" s="358">
        <f t="shared" si="22"/>
        <v>198</v>
      </c>
      <c r="CX13" s="358">
        <f t="shared" si="22"/>
        <v>24</v>
      </c>
      <c r="CY13" s="358">
        <f t="shared" si="22"/>
        <v>0</v>
      </c>
      <c r="CZ13" s="358">
        <f t="shared" si="22"/>
        <v>0</v>
      </c>
      <c r="DA13" s="175" t="b">
        <f t="shared" si="8"/>
        <v>1</v>
      </c>
      <c r="DB13" s="175" t="b">
        <f t="shared" si="9"/>
        <v>1</v>
      </c>
      <c r="DC13" s="175" t="b">
        <f t="shared" si="10"/>
        <v>1</v>
      </c>
      <c r="DD13" s="184">
        <f t="shared" si="11"/>
        <v>0</v>
      </c>
    </row>
    <row r="14" spans="1:108" s="175" customFormat="1" x14ac:dyDescent="0.35">
      <c r="B14" s="175" t="s">
        <v>403</v>
      </c>
      <c r="C14" s="180">
        <v>4824</v>
      </c>
      <c r="D14" s="163">
        <v>358</v>
      </c>
      <c r="E14" s="163">
        <v>187</v>
      </c>
      <c r="F14" s="163">
        <v>0</v>
      </c>
      <c r="G14" s="163">
        <v>171</v>
      </c>
      <c r="H14" s="163">
        <v>146</v>
      </c>
      <c r="I14" s="162">
        <f t="shared" ref="I14:I77" si="23">C14+D14+E14+F14-G14-H14</f>
        <v>5052</v>
      </c>
      <c r="J14" s="174">
        <v>4916</v>
      </c>
      <c r="K14" s="181">
        <v>0</v>
      </c>
      <c r="L14" s="181">
        <v>101</v>
      </c>
      <c r="M14" s="181">
        <v>0</v>
      </c>
      <c r="N14" s="181">
        <v>7</v>
      </c>
      <c r="O14" s="181">
        <v>28</v>
      </c>
      <c r="P14" s="181">
        <v>0</v>
      </c>
      <c r="Q14" s="181">
        <v>0</v>
      </c>
      <c r="R14" s="175" t="b">
        <f t="shared" si="14"/>
        <v>1</v>
      </c>
      <c r="S14" s="176">
        <f t="shared" si="15"/>
        <v>5052</v>
      </c>
      <c r="T14" s="175">
        <v>5052</v>
      </c>
      <c r="U14" s="230">
        <f t="shared" si="16"/>
        <v>0</v>
      </c>
      <c r="V14" s="175" t="s">
        <v>403</v>
      </c>
      <c r="W14" s="177">
        <f t="shared" ref="W14:W19" si="24">+I14</f>
        <v>5052</v>
      </c>
      <c r="X14" s="178">
        <v>201</v>
      </c>
      <c r="Y14" s="179">
        <v>133</v>
      </c>
      <c r="Z14" s="179">
        <v>0</v>
      </c>
      <c r="AA14" s="179">
        <f>270+1</f>
        <v>271</v>
      </c>
      <c r="AB14" s="179">
        <v>51</v>
      </c>
      <c r="AC14" s="177">
        <f t="shared" ref="AC14:AC19" si="25">W14+X14+Y14+Z14-AA14-AB14</f>
        <v>5064</v>
      </c>
      <c r="AD14" s="181">
        <v>4916</v>
      </c>
      <c r="AE14" s="181">
        <v>0</v>
      </c>
      <c r="AF14" s="181">
        <v>100</v>
      </c>
      <c r="AG14" s="181">
        <v>0</v>
      </c>
      <c r="AH14" s="181">
        <v>7</v>
      </c>
      <c r="AI14" s="181">
        <v>41</v>
      </c>
      <c r="AJ14" s="181">
        <v>0</v>
      </c>
      <c r="AK14" s="181">
        <v>0</v>
      </c>
      <c r="AL14" s="175" t="b">
        <f>AD14+AE14+AF14+AG14+AH14+AI14+AJ14+AK14=AC14</f>
        <v>1</v>
      </c>
      <c r="AM14" s="246">
        <v>5064</v>
      </c>
      <c r="AN14" s="248">
        <f t="shared" ref="AN14:AN77" si="26">AM14-AC14</f>
        <v>0</v>
      </c>
      <c r="AO14" s="246">
        <v>0</v>
      </c>
      <c r="AQ14" s="225"/>
      <c r="AR14" s="175" t="s">
        <v>403</v>
      </c>
      <c r="AS14" s="177">
        <f t="shared" ref="AS14:AS19" si="27">+AC14</f>
        <v>5064</v>
      </c>
      <c r="AT14" s="179">
        <v>230</v>
      </c>
      <c r="AU14" s="179">
        <v>177</v>
      </c>
      <c r="AV14" s="179">
        <v>0</v>
      </c>
      <c r="AW14" s="179">
        <v>250</v>
      </c>
      <c r="AX14" s="255">
        <f>968+2</f>
        <v>970</v>
      </c>
      <c r="AY14" s="177">
        <f>AS14+AT14+AU14+AV14-AW14-AX14</f>
        <v>4251</v>
      </c>
      <c r="AZ14" s="179">
        <v>4130</v>
      </c>
      <c r="BA14" s="179">
        <v>0</v>
      </c>
      <c r="BB14" s="179">
        <v>76</v>
      </c>
      <c r="BC14" s="179">
        <v>0</v>
      </c>
      <c r="BD14" s="179">
        <v>5</v>
      </c>
      <c r="BE14" s="179">
        <v>40</v>
      </c>
      <c r="BF14" s="179">
        <v>0</v>
      </c>
      <c r="BG14" s="179">
        <v>0</v>
      </c>
      <c r="BH14" s="179">
        <v>4251</v>
      </c>
      <c r="BI14" s="224">
        <f t="shared" ref="BI14:BI77" si="28">AY14-BH14</f>
        <v>0</v>
      </c>
      <c r="BJ14" s="175" t="b">
        <f t="shared" si="7"/>
        <v>0</v>
      </c>
      <c r="BK14" s="175" t="s">
        <v>403</v>
      </c>
      <c r="BL14" s="180">
        <f>AY14</f>
        <v>4251</v>
      </c>
      <c r="BM14" s="179">
        <v>266</v>
      </c>
      <c r="BN14" s="179">
        <v>178</v>
      </c>
      <c r="BO14" s="179">
        <v>4</v>
      </c>
      <c r="BP14" s="179">
        <v>292</v>
      </c>
      <c r="BQ14" s="255">
        <f>26+5</f>
        <v>31</v>
      </c>
      <c r="BR14" s="180">
        <f t="shared" ref="BR14:BR19" si="29">BL14+BM14+BN14+BO14-BP14-BQ14</f>
        <v>4376</v>
      </c>
      <c r="BS14" s="179">
        <v>4308</v>
      </c>
      <c r="BT14" s="181">
        <v>0</v>
      </c>
      <c r="BU14" s="179">
        <v>0</v>
      </c>
      <c r="BV14" s="179">
        <v>1</v>
      </c>
      <c r="BW14" s="181">
        <v>13</v>
      </c>
      <c r="BX14" s="181">
        <v>8</v>
      </c>
      <c r="BY14" s="181">
        <v>0</v>
      </c>
      <c r="BZ14" s="181">
        <v>32</v>
      </c>
      <c r="CA14" s="181">
        <v>14</v>
      </c>
      <c r="CB14" s="181">
        <v>0</v>
      </c>
      <c r="CC14" s="181">
        <v>0</v>
      </c>
      <c r="CD14" s="175" t="b">
        <f t="shared" ref="CD14:CD77" si="30">(BR14)=(BS14+BT14+BU14+BV14+BW14+BX14+BY14+BZ14+CA14+CC14+CB14)</f>
        <v>1</v>
      </c>
      <c r="CE14" s="246">
        <v>4376</v>
      </c>
      <c r="CF14" s="265" t="b">
        <f t="shared" ref="CF14:CF77" si="31">BR14=SUM(BS14:CC14)</f>
        <v>1</v>
      </c>
      <c r="CG14" s="259">
        <f t="shared" si="20"/>
        <v>0</v>
      </c>
      <c r="CH14" s="175" t="s">
        <v>403</v>
      </c>
      <c r="CI14" s="204">
        <f>C14</f>
        <v>4824</v>
      </c>
      <c r="CJ14" s="204">
        <f>D14+X14+AT14+BM14</f>
        <v>1055</v>
      </c>
      <c r="CK14" s="204">
        <f t="shared" ref="CK14:CN19" si="32">E14+Y14+AU14+BN14</f>
        <v>675</v>
      </c>
      <c r="CL14" s="204">
        <f t="shared" si="32"/>
        <v>4</v>
      </c>
      <c r="CM14" s="204">
        <f t="shared" si="32"/>
        <v>984</v>
      </c>
      <c r="CN14" s="204">
        <f t="shared" si="32"/>
        <v>1198</v>
      </c>
      <c r="CO14" s="204">
        <f>CI14+CJ14+CK14+CL14-CM14-CN14</f>
        <v>4376</v>
      </c>
      <c r="CP14" s="361">
        <f>BS14</f>
        <v>4308</v>
      </c>
      <c r="CQ14" s="361">
        <f t="shared" ref="CQ14:CZ19" si="33">BT14</f>
        <v>0</v>
      </c>
      <c r="CR14" s="361">
        <f t="shared" si="33"/>
        <v>0</v>
      </c>
      <c r="CS14" s="361">
        <f t="shared" si="33"/>
        <v>1</v>
      </c>
      <c r="CT14" s="361">
        <f t="shared" si="33"/>
        <v>13</v>
      </c>
      <c r="CU14" s="361">
        <f t="shared" si="33"/>
        <v>8</v>
      </c>
      <c r="CV14" s="361">
        <f t="shared" si="33"/>
        <v>0</v>
      </c>
      <c r="CW14" s="361">
        <f t="shared" si="33"/>
        <v>32</v>
      </c>
      <c r="CX14" s="361">
        <f t="shared" si="33"/>
        <v>14</v>
      </c>
      <c r="CY14" s="361">
        <f t="shared" si="33"/>
        <v>0</v>
      </c>
      <c r="CZ14" s="361">
        <f t="shared" si="33"/>
        <v>0</v>
      </c>
      <c r="DA14" s="175" t="b">
        <f t="shared" si="8"/>
        <v>1</v>
      </c>
      <c r="DB14" s="175" t="b">
        <f t="shared" si="9"/>
        <v>1</v>
      </c>
      <c r="DC14" s="175" t="b">
        <f t="shared" si="10"/>
        <v>1</v>
      </c>
      <c r="DD14" s="184">
        <f t="shared" si="11"/>
        <v>0</v>
      </c>
    </row>
    <row r="15" spans="1:108" s="175" customFormat="1" x14ac:dyDescent="0.35">
      <c r="B15" s="192" t="s">
        <v>119</v>
      </c>
      <c r="C15" s="181">
        <v>2585</v>
      </c>
      <c r="D15" s="163">
        <v>104</v>
      </c>
      <c r="E15" s="163">
        <v>32</v>
      </c>
      <c r="F15" s="163">
        <v>0</v>
      </c>
      <c r="G15" s="163">
        <v>64</v>
      </c>
      <c r="H15" s="163">
        <v>1</v>
      </c>
      <c r="I15" s="162">
        <f t="shared" si="23"/>
        <v>2656</v>
      </c>
      <c r="J15" s="174">
        <v>2548</v>
      </c>
      <c r="K15" s="181">
        <v>0</v>
      </c>
      <c r="L15" s="181">
        <v>66</v>
      </c>
      <c r="M15" s="181">
        <v>0</v>
      </c>
      <c r="N15" s="181">
        <v>9</v>
      </c>
      <c r="O15" s="181">
        <v>33</v>
      </c>
      <c r="P15" s="181">
        <v>0</v>
      </c>
      <c r="Q15" s="181">
        <v>0</v>
      </c>
      <c r="R15" s="175" t="b">
        <f t="shared" si="14"/>
        <v>1</v>
      </c>
      <c r="S15" s="176">
        <f t="shared" si="15"/>
        <v>2656</v>
      </c>
      <c r="T15" s="175">
        <v>2656</v>
      </c>
      <c r="U15" s="230">
        <f t="shared" si="16"/>
        <v>0</v>
      </c>
      <c r="V15" s="192" t="s">
        <v>119</v>
      </c>
      <c r="W15" s="177">
        <f t="shared" si="24"/>
        <v>2656</v>
      </c>
      <c r="X15" s="178">
        <v>43</v>
      </c>
      <c r="Y15" s="179">
        <v>11</v>
      </c>
      <c r="Z15" s="179">
        <v>0</v>
      </c>
      <c r="AA15" s="179">
        <v>41</v>
      </c>
      <c r="AB15" s="179">
        <v>0</v>
      </c>
      <c r="AC15" s="177">
        <f t="shared" si="25"/>
        <v>2669</v>
      </c>
      <c r="AD15" s="181">
        <v>2566</v>
      </c>
      <c r="AE15" s="181">
        <v>0</v>
      </c>
      <c r="AF15" s="181">
        <v>69</v>
      </c>
      <c r="AG15" s="181">
        <v>0</v>
      </c>
      <c r="AH15" s="181">
        <v>9</v>
      </c>
      <c r="AI15" s="181">
        <v>25</v>
      </c>
      <c r="AJ15" s="181">
        <v>0</v>
      </c>
      <c r="AK15" s="181">
        <v>0</v>
      </c>
      <c r="AL15" s="175" t="b">
        <f t="shared" ref="AL15:AL78" si="34">AD15+AE15+AF15+AG15+AH15+AI15+AJ15+AK15=AC15</f>
        <v>1</v>
      </c>
      <c r="AM15" s="246">
        <v>2669</v>
      </c>
      <c r="AN15" s="248">
        <f t="shared" si="26"/>
        <v>0</v>
      </c>
      <c r="AO15" s="246">
        <v>0</v>
      </c>
      <c r="AQ15" s="225"/>
      <c r="AR15" s="192" t="s">
        <v>119</v>
      </c>
      <c r="AS15" s="177">
        <f t="shared" si="27"/>
        <v>2669</v>
      </c>
      <c r="AT15" s="179">
        <v>75</v>
      </c>
      <c r="AU15" s="179">
        <v>14</v>
      </c>
      <c r="AV15" s="179">
        <v>0</v>
      </c>
      <c r="AW15" s="179">
        <v>85</v>
      </c>
      <c r="AX15" s="179"/>
      <c r="AY15" s="177">
        <f t="shared" ref="AY15:AY78" si="35">AS15+AT15+AU15+AV15-AW15-AX15</f>
        <v>2673</v>
      </c>
      <c r="AZ15" s="179">
        <v>2577</v>
      </c>
      <c r="BA15" s="179">
        <v>0</v>
      </c>
      <c r="BB15" s="179">
        <v>69</v>
      </c>
      <c r="BC15" s="179">
        <v>0</v>
      </c>
      <c r="BD15" s="179">
        <v>10</v>
      </c>
      <c r="BE15" s="179">
        <v>17</v>
      </c>
      <c r="BF15" s="179">
        <v>0</v>
      </c>
      <c r="BG15" s="179">
        <v>0</v>
      </c>
      <c r="BH15" s="179">
        <v>2673</v>
      </c>
      <c r="BI15" s="224">
        <f t="shared" si="28"/>
        <v>0</v>
      </c>
      <c r="BJ15" s="175" t="b">
        <f t="shared" si="7"/>
        <v>0</v>
      </c>
      <c r="BK15" s="192" t="s">
        <v>119</v>
      </c>
      <c r="BL15" s="180">
        <f>+AY15</f>
        <v>2673</v>
      </c>
      <c r="BM15" s="179">
        <v>85</v>
      </c>
      <c r="BN15" s="179">
        <v>25</v>
      </c>
      <c r="BO15" s="179">
        <v>0</v>
      </c>
      <c r="BP15" s="179">
        <v>83</v>
      </c>
      <c r="BQ15" s="255">
        <f>127+1</f>
        <v>128</v>
      </c>
      <c r="BR15" s="181">
        <f t="shared" si="29"/>
        <v>2572</v>
      </c>
      <c r="BS15" s="179">
        <v>2479</v>
      </c>
      <c r="BT15" s="181">
        <v>0</v>
      </c>
      <c r="BU15" s="179">
        <v>0</v>
      </c>
      <c r="BV15" s="179">
        <v>10</v>
      </c>
      <c r="BW15" s="181">
        <v>8</v>
      </c>
      <c r="BX15" s="181">
        <v>0</v>
      </c>
      <c r="BY15" s="181">
        <v>0</v>
      </c>
      <c r="BZ15" s="181">
        <v>65</v>
      </c>
      <c r="CA15" s="181">
        <v>10</v>
      </c>
      <c r="CB15" s="181">
        <v>0</v>
      </c>
      <c r="CC15" s="181">
        <v>0</v>
      </c>
      <c r="CD15" s="175" t="b">
        <f t="shared" si="30"/>
        <v>1</v>
      </c>
      <c r="CE15" s="246">
        <v>2572</v>
      </c>
      <c r="CF15" s="265" t="b">
        <f t="shared" si="31"/>
        <v>1</v>
      </c>
      <c r="CG15" s="259">
        <f t="shared" si="20"/>
        <v>0</v>
      </c>
      <c r="CH15" s="192" t="s">
        <v>119</v>
      </c>
      <c r="CI15" s="204">
        <f t="shared" ref="CI15:CI19" si="36">C15</f>
        <v>2585</v>
      </c>
      <c r="CJ15" s="204">
        <f t="shared" ref="CJ15:CJ19" si="37">D15+X15+AT15+BM15</f>
        <v>307</v>
      </c>
      <c r="CK15" s="204">
        <f t="shared" si="32"/>
        <v>82</v>
      </c>
      <c r="CL15" s="204">
        <f t="shared" si="32"/>
        <v>0</v>
      </c>
      <c r="CM15" s="204">
        <f t="shared" si="32"/>
        <v>273</v>
      </c>
      <c r="CN15" s="204">
        <f t="shared" si="32"/>
        <v>129</v>
      </c>
      <c r="CO15" s="204">
        <f t="shared" ref="CO15:CO19" si="38">CI15+CJ15+CK15+CL15-CM15-CN15</f>
        <v>2572</v>
      </c>
      <c r="CP15" s="361">
        <f t="shared" ref="CP15:CP19" si="39">BS15</f>
        <v>2479</v>
      </c>
      <c r="CQ15" s="361">
        <f t="shared" si="33"/>
        <v>0</v>
      </c>
      <c r="CR15" s="361">
        <f t="shared" si="33"/>
        <v>0</v>
      </c>
      <c r="CS15" s="361">
        <f t="shared" si="33"/>
        <v>10</v>
      </c>
      <c r="CT15" s="361">
        <f t="shared" si="33"/>
        <v>8</v>
      </c>
      <c r="CU15" s="361">
        <f t="shared" si="33"/>
        <v>0</v>
      </c>
      <c r="CV15" s="361">
        <f t="shared" si="33"/>
        <v>0</v>
      </c>
      <c r="CW15" s="361">
        <f t="shared" si="33"/>
        <v>65</v>
      </c>
      <c r="CX15" s="361">
        <f t="shared" si="33"/>
        <v>10</v>
      </c>
      <c r="CY15" s="361">
        <f t="shared" si="33"/>
        <v>0</v>
      </c>
      <c r="CZ15" s="361">
        <f t="shared" si="33"/>
        <v>0</v>
      </c>
      <c r="DA15" s="175" t="b">
        <f t="shared" si="8"/>
        <v>1</v>
      </c>
      <c r="DB15" s="175" t="b">
        <f t="shared" si="9"/>
        <v>1</v>
      </c>
      <c r="DC15" s="175" t="b">
        <f t="shared" si="10"/>
        <v>1</v>
      </c>
      <c r="DD15" s="184">
        <f t="shared" si="11"/>
        <v>0</v>
      </c>
    </row>
    <row r="16" spans="1:108" s="175" customFormat="1" x14ac:dyDescent="0.35">
      <c r="B16" s="175" t="s">
        <v>503</v>
      </c>
      <c r="C16" s="181">
        <v>1336</v>
      </c>
      <c r="D16" s="163">
        <v>82</v>
      </c>
      <c r="E16" s="163">
        <v>6</v>
      </c>
      <c r="F16" s="163">
        <v>0</v>
      </c>
      <c r="G16" s="163">
        <v>112</v>
      </c>
      <c r="H16" s="163">
        <v>1</v>
      </c>
      <c r="I16" s="162">
        <f t="shared" si="23"/>
        <v>1311</v>
      </c>
      <c r="J16" s="174">
        <v>1278</v>
      </c>
      <c r="K16" s="181">
        <v>0</v>
      </c>
      <c r="L16" s="181">
        <v>21</v>
      </c>
      <c r="M16" s="181">
        <v>0</v>
      </c>
      <c r="N16" s="181">
        <v>9</v>
      </c>
      <c r="O16" s="181">
        <v>3</v>
      </c>
      <c r="P16" s="181">
        <v>0</v>
      </c>
      <c r="Q16" s="181">
        <v>0</v>
      </c>
      <c r="R16" s="175" t="b">
        <f t="shared" si="14"/>
        <v>1</v>
      </c>
      <c r="S16" s="176">
        <f t="shared" si="15"/>
        <v>1311</v>
      </c>
      <c r="T16" s="175">
        <v>1311</v>
      </c>
      <c r="U16" s="230">
        <f t="shared" si="16"/>
        <v>0</v>
      </c>
      <c r="V16" s="175" t="s">
        <v>503</v>
      </c>
      <c r="W16" s="177">
        <f t="shared" si="24"/>
        <v>1311</v>
      </c>
      <c r="X16" s="178">
        <v>67</v>
      </c>
      <c r="Y16" s="179">
        <v>8</v>
      </c>
      <c r="Z16" s="179">
        <v>0</v>
      </c>
      <c r="AA16" s="179">
        <v>451</v>
      </c>
      <c r="AB16" s="179">
        <v>2</v>
      </c>
      <c r="AC16" s="177">
        <f t="shared" si="25"/>
        <v>933</v>
      </c>
      <c r="AD16" s="181">
        <v>909</v>
      </c>
      <c r="AE16" s="181">
        <v>0</v>
      </c>
      <c r="AF16" s="181">
        <v>19</v>
      </c>
      <c r="AG16" s="181">
        <v>0</v>
      </c>
      <c r="AH16" s="181">
        <v>3</v>
      </c>
      <c r="AI16" s="181">
        <v>2</v>
      </c>
      <c r="AJ16" s="181">
        <v>0</v>
      </c>
      <c r="AK16" s="181">
        <v>0</v>
      </c>
      <c r="AL16" s="175" t="b">
        <f t="shared" si="34"/>
        <v>1</v>
      </c>
      <c r="AM16" s="246">
        <v>933</v>
      </c>
      <c r="AN16" s="248">
        <f t="shared" si="26"/>
        <v>0</v>
      </c>
      <c r="AO16" s="246">
        <v>0</v>
      </c>
      <c r="AQ16" s="225"/>
      <c r="AR16" s="175" t="s">
        <v>503</v>
      </c>
      <c r="AS16" s="177">
        <f t="shared" si="27"/>
        <v>933</v>
      </c>
      <c r="AT16" s="179">
        <v>86</v>
      </c>
      <c r="AU16" s="179">
        <v>8</v>
      </c>
      <c r="AV16" s="179">
        <v>1</v>
      </c>
      <c r="AW16" s="179">
        <v>183</v>
      </c>
      <c r="AX16" s="179">
        <f>5-1</f>
        <v>4</v>
      </c>
      <c r="AY16" s="179">
        <f t="shared" si="35"/>
        <v>841</v>
      </c>
      <c r="AZ16" s="179">
        <v>818</v>
      </c>
      <c r="BA16" s="179">
        <v>0</v>
      </c>
      <c r="BB16" s="179">
        <v>20</v>
      </c>
      <c r="BC16" s="179">
        <v>0</v>
      </c>
      <c r="BD16" s="179">
        <v>3</v>
      </c>
      <c r="BE16" s="179">
        <v>0</v>
      </c>
      <c r="BF16" s="179">
        <v>0</v>
      </c>
      <c r="BG16" s="179">
        <v>0</v>
      </c>
      <c r="BH16" s="179">
        <v>841</v>
      </c>
      <c r="BI16" s="224">
        <f t="shared" si="28"/>
        <v>0</v>
      </c>
      <c r="BJ16" s="175" t="b">
        <f t="shared" si="7"/>
        <v>0</v>
      </c>
      <c r="BK16" s="175" t="s">
        <v>503</v>
      </c>
      <c r="BL16" s="180">
        <f>+AY16</f>
        <v>841</v>
      </c>
      <c r="BM16" s="179">
        <v>59</v>
      </c>
      <c r="BN16" s="179">
        <v>11</v>
      </c>
      <c r="BO16" s="179">
        <v>0</v>
      </c>
      <c r="BP16" s="179">
        <v>734</v>
      </c>
      <c r="BQ16" s="179">
        <v>18</v>
      </c>
      <c r="BR16" s="181">
        <f t="shared" si="29"/>
        <v>159</v>
      </c>
      <c r="BS16" s="179">
        <v>140</v>
      </c>
      <c r="BT16" s="181">
        <v>0</v>
      </c>
      <c r="BU16" s="179">
        <v>0</v>
      </c>
      <c r="BV16" s="179">
        <v>4</v>
      </c>
      <c r="BW16" s="181">
        <v>15</v>
      </c>
      <c r="BX16" s="181">
        <v>0</v>
      </c>
      <c r="BY16" s="181">
        <v>0</v>
      </c>
      <c r="BZ16" s="181">
        <v>0</v>
      </c>
      <c r="CA16" s="181">
        <v>0</v>
      </c>
      <c r="CB16" s="181">
        <v>0</v>
      </c>
      <c r="CC16" s="181">
        <v>0</v>
      </c>
      <c r="CD16" s="175" t="b">
        <f t="shared" si="30"/>
        <v>1</v>
      </c>
      <c r="CE16" s="246">
        <v>159</v>
      </c>
      <c r="CF16" s="265" t="b">
        <f t="shared" si="31"/>
        <v>1</v>
      </c>
      <c r="CG16" s="259">
        <f t="shared" si="20"/>
        <v>0</v>
      </c>
      <c r="CH16" s="175" t="s">
        <v>503</v>
      </c>
      <c r="CI16" s="204">
        <f t="shared" si="36"/>
        <v>1336</v>
      </c>
      <c r="CJ16" s="204">
        <f t="shared" si="37"/>
        <v>294</v>
      </c>
      <c r="CK16" s="204">
        <f t="shared" si="32"/>
        <v>33</v>
      </c>
      <c r="CL16" s="204">
        <f t="shared" si="32"/>
        <v>1</v>
      </c>
      <c r="CM16" s="204">
        <f t="shared" si="32"/>
        <v>1480</v>
      </c>
      <c r="CN16" s="204">
        <f t="shared" si="32"/>
        <v>25</v>
      </c>
      <c r="CO16" s="204">
        <f t="shared" si="38"/>
        <v>159</v>
      </c>
      <c r="CP16" s="361">
        <f t="shared" si="39"/>
        <v>140</v>
      </c>
      <c r="CQ16" s="361">
        <f t="shared" si="33"/>
        <v>0</v>
      </c>
      <c r="CR16" s="361">
        <f t="shared" si="33"/>
        <v>0</v>
      </c>
      <c r="CS16" s="361">
        <f t="shared" si="33"/>
        <v>4</v>
      </c>
      <c r="CT16" s="361">
        <f t="shared" si="33"/>
        <v>15</v>
      </c>
      <c r="CU16" s="361">
        <f t="shared" si="33"/>
        <v>0</v>
      </c>
      <c r="CV16" s="361">
        <f t="shared" si="33"/>
        <v>0</v>
      </c>
      <c r="CW16" s="361">
        <f t="shared" si="33"/>
        <v>0</v>
      </c>
      <c r="CX16" s="361">
        <f t="shared" si="33"/>
        <v>0</v>
      </c>
      <c r="CY16" s="361">
        <f t="shared" si="33"/>
        <v>0</v>
      </c>
      <c r="CZ16" s="361">
        <f t="shared" si="33"/>
        <v>0</v>
      </c>
      <c r="DA16" s="175" t="b">
        <f t="shared" si="8"/>
        <v>1</v>
      </c>
      <c r="DB16" s="175" t="b">
        <f t="shared" si="9"/>
        <v>1</v>
      </c>
      <c r="DC16" s="175" t="b">
        <f t="shared" si="10"/>
        <v>1</v>
      </c>
      <c r="DD16" s="184">
        <f t="shared" si="11"/>
        <v>0</v>
      </c>
    </row>
    <row r="17" spans="1:108" s="175" customFormat="1" x14ac:dyDescent="0.35">
      <c r="B17" s="175" t="s">
        <v>552</v>
      </c>
      <c r="C17" s="181">
        <v>336</v>
      </c>
      <c r="D17" s="163">
        <v>24</v>
      </c>
      <c r="E17" s="163">
        <v>75</v>
      </c>
      <c r="F17" s="163">
        <v>0</v>
      </c>
      <c r="G17" s="163">
        <v>23</v>
      </c>
      <c r="H17" s="163">
        <f>72+1</f>
        <v>73</v>
      </c>
      <c r="I17" s="162">
        <f t="shared" si="23"/>
        <v>339</v>
      </c>
      <c r="J17" s="174">
        <v>331</v>
      </c>
      <c r="K17" s="181">
        <v>0</v>
      </c>
      <c r="L17" s="181">
        <v>3</v>
      </c>
      <c r="M17" s="181">
        <v>0</v>
      </c>
      <c r="N17" s="181">
        <v>4</v>
      </c>
      <c r="O17" s="181">
        <v>1</v>
      </c>
      <c r="P17" s="181">
        <v>0</v>
      </c>
      <c r="Q17" s="181">
        <v>0</v>
      </c>
      <c r="R17" s="175" t="b">
        <f t="shared" si="14"/>
        <v>1</v>
      </c>
      <c r="S17" s="176">
        <f t="shared" si="15"/>
        <v>339</v>
      </c>
      <c r="T17" s="175">
        <v>339</v>
      </c>
      <c r="U17" s="230">
        <f t="shared" si="16"/>
        <v>0</v>
      </c>
      <c r="V17" s="175" t="s">
        <v>552</v>
      </c>
      <c r="W17" s="177">
        <f t="shared" si="24"/>
        <v>339</v>
      </c>
      <c r="X17" s="178">
        <v>20</v>
      </c>
      <c r="Y17" s="179">
        <v>35</v>
      </c>
      <c r="Z17" s="179">
        <v>0</v>
      </c>
      <c r="AA17" s="179">
        <v>20</v>
      </c>
      <c r="AB17" s="179">
        <v>0</v>
      </c>
      <c r="AC17" s="177">
        <f t="shared" si="25"/>
        <v>374</v>
      </c>
      <c r="AD17" s="181">
        <v>368</v>
      </c>
      <c r="AE17" s="181">
        <v>0</v>
      </c>
      <c r="AF17" s="181">
        <v>3</v>
      </c>
      <c r="AG17" s="181">
        <v>0</v>
      </c>
      <c r="AH17" s="181">
        <v>3</v>
      </c>
      <c r="AI17" s="181">
        <v>0</v>
      </c>
      <c r="AJ17" s="181">
        <v>0</v>
      </c>
      <c r="AK17" s="181">
        <v>0</v>
      </c>
      <c r="AL17" s="175" t="b">
        <f t="shared" si="34"/>
        <v>1</v>
      </c>
      <c r="AM17" s="246">
        <v>374</v>
      </c>
      <c r="AN17" s="248">
        <f t="shared" si="26"/>
        <v>0</v>
      </c>
      <c r="AO17" s="246">
        <v>0</v>
      </c>
      <c r="AQ17" s="225"/>
      <c r="AR17" s="175" t="s">
        <v>552</v>
      </c>
      <c r="AS17" s="177">
        <f t="shared" si="27"/>
        <v>374</v>
      </c>
      <c r="AT17" s="179">
        <v>17</v>
      </c>
      <c r="AU17" s="179">
        <v>23</v>
      </c>
      <c r="AV17" s="179">
        <v>0</v>
      </c>
      <c r="AW17" s="179">
        <v>6</v>
      </c>
      <c r="AX17" s="179"/>
      <c r="AY17" s="177">
        <f t="shared" si="35"/>
        <v>408</v>
      </c>
      <c r="AZ17" s="179">
        <v>402</v>
      </c>
      <c r="BA17" s="179">
        <v>0</v>
      </c>
      <c r="BB17" s="179">
        <v>3</v>
      </c>
      <c r="BC17" s="179">
        <v>0</v>
      </c>
      <c r="BD17" s="179">
        <v>3</v>
      </c>
      <c r="BE17" s="179">
        <v>0</v>
      </c>
      <c r="BF17" s="179">
        <v>0</v>
      </c>
      <c r="BG17" s="179">
        <v>0</v>
      </c>
      <c r="BH17" s="179">
        <v>408</v>
      </c>
      <c r="BI17" s="224">
        <f t="shared" si="28"/>
        <v>0</v>
      </c>
      <c r="BJ17" s="175" t="b">
        <f t="shared" si="7"/>
        <v>0</v>
      </c>
      <c r="BK17" s="175" t="s">
        <v>552</v>
      </c>
      <c r="BL17" s="180">
        <f>+AY17</f>
        <v>408</v>
      </c>
      <c r="BM17" s="179">
        <v>20</v>
      </c>
      <c r="BN17" s="179">
        <v>26</v>
      </c>
      <c r="BO17" s="179">
        <v>0</v>
      </c>
      <c r="BP17" s="179">
        <v>14</v>
      </c>
      <c r="BQ17" s="179">
        <v>138</v>
      </c>
      <c r="BR17" s="181">
        <f t="shared" si="29"/>
        <v>302</v>
      </c>
      <c r="BS17" s="179">
        <v>289</v>
      </c>
      <c r="BT17" s="181">
        <v>0</v>
      </c>
      <c r="BU17" s="179">
        <v>0</v>
      </c>
      <c r="BV17" s="179">
        <v>0</v>
      </c>
      <c r="BW17" s="181">
        <v>13</v>
      </c>
      <c r="BX17" s="181">
        <v>0</v>
      </c>
      <c r="BY17" s="181">
        <v>0</v>
      </c>
      <c r="BZ17" s="181">
        <v>0</v>
      </c>
      <c r="CA17" s="181">
        <v>0</v>
      </c>
      <c r="CB17" s="181">
        <v>0</v>
      </c>
      <c r="CC17" s="181">
        <v>0</v>
      </c>
      <c r="CD17" s="175" t="b">
        <f t="shared" si="30"/>
        <v>1</v>
      </c>
      <c r="CE17" s="246">
        <v>302</v>
      </c>
      <c r="CF17" s="265" t="b">
        <f t="shared" si="31"/>
        <v>1</v>
      </c>
      <c r="CG17" s="259">
        <f t="shared" si="20"/>
        <v>0</v>
      </c>
      <c r="CH17" s="175" t="s">
        <v>552</v>
      </c>
      <c r="CI17" s="204">
        <f t="shared" si="36"/>
        <v>336</v>
      </c>
      <c r="CJ17" s="204">
        <f t="shared" si="37"/>
        <v>81</v>
      </c>
      <c r="CK17" s="204">
        <f t="shared" si="32"/>
        <v>159</v>
      </c>
      <c r="CL17" s="204">
        <f t="shared" si="32"/>
        <v>0</v>
      </c>
      <c r="CM17" s="204">
        <f t="shared" si="32"/>
        <v>63</v>
      </c>
      <c r="CN17" s="204">
        <f t="shared" si="32"/>
        <v>211</v>
      </c>
      <c r="CO17" s="204">
        <f t="shared" si="38"/>
        <v>302</v>
      </c>
      <c r="CP17" s="361">
        <f t="shared" si="39"/>
        <v>289</v>
      </c>
      <c r="CQ17" s="361">
        <f t="shared" si="33"/>
        <v>0</v>
      </c>
      <c r="CR17" s="361">
        <f t="shared" si="33"/>
        <v>0</v>
      </c>
      <c r="CS17" s="361">
        <f t="shared" si="33"/>
        <v>0</v>
      </c>
      <c r="CT17" s="361">
        <f t="shared" si="33"/>
        <v>13</v>
      </c>
      <c r="CU17" s="361">
        <f t="shared" si="33"/>
        <v>0</v>
      </c>
      <c r="CV17" s="361">
        <f t="shared" si="33"/>
        <v>0</v>
      </c>
      <c r="CW17" s="361">
        <f t="shared" si="33"/>
        <v>0</v>
      </c>
      <c r="CX17" s="361">
        <f t="shared" si="33"/>
        <v>0</v>
      </c>
      <c r="CY17" s="361">
        <f t="shared" si="33"/>
        <v>0</v>
      </c>
      <c r="CZ17" s="361">
        <f t="shared" si="33"/>
        <v>0</v>
      </c>
      <c r="DA17" s="175" t="b">
        <f t="shared" si="8"/>
        <v>1</v>
      </c>
      <c r="DB17" s="175" t="b">
        <f t="shared" si="9"/>
        <v>1</v>
      </c>
      <c r="DC17" s="175" t="b">
        <f t="shared" si="10"/>
        <v>1</v>
      </c>
      <c r="DD17" s="184">
        <f t="shared" si="11"/>
        <v>0</v>
      </c>
    </row>
    <row r="18" spans="1:108" s="175" customFormat="1" x14ac:dyDescent="0.35">
      <c r="B18" s="175" t="s">
        <v>553</v>
      </c>
      <c r="C18" s="181">
        <v>2641</v>
      </c>
      <c r="D18" s="163">
        <v>141</v>
      </c>
      <c r="E18" s="163">
        <v>34</v>
      </c>
      <c r="F18" s="163">
        <v>0</v>
      </c>
      <c r="G18" s="163">
        <v>66</v>
      </c>
      <c r="H18" s="163">
        <v>0</v>
      </c>
      <c r="I18" s="162">
        <f t="shared" si="23"/>
        <v>2750</v>
      </c>
      <c r="J18" s="174">
        <v>2693</v>
      </c>
      <c r="K18" s="181">
        <v>0</v>
      </c>
      <c r="L18" s="181">
        <v>56</v>
      </c>
      <c r="M18" s="181">
        <v>0</v>
      </c>
      <c r="N18" s="181">
        <v>1</v>
      </c>
      <c r="O18" s="181">
        <v>0</v>
      </c>
      <c r="P18" s="181">
        <v>0</v>
      </c>
      <c r="Q18" s="181">
        <v>0</v>
      </c>
      <c r="R18" s="175" t="b">
        <f t="shared" si="14"/>
        <v>1</v>
      </c>
      <c r="S18" s="176">
        <f t="shared" si="15"/>
        <v>2750</v>
      </c>
      <c r="T18" s="175">
        <v>2750</v>
      </c>
      <c r="U18" s="230">
        <f t="shared" si="16"/>
        <v>0</v>
      </c>
      <c r="V18" s="175" t="s">
        <v>553</v>
      </c>
      <c r="W18" s="177">
        <f t="shared" si="24"/>
        <v>2750</v>
      </c>
      <c r="X18" s="178">
        <v>68</v>
      </c>
      <c r="Y18" s="179">
        <v>53</v>
      </c>
      <c r="Z18" s="179">
        <v>0</v>
      </c>
      <c r="AA18" s="179">
        <f>85+2</f>
        <v>87</v>
      </c>
      <c r="AB18" s="179">
        <v>0</v>
      </c>
      <c r="AC18" s="177">
        <f t="shared" si="25"/>
        <v>2784</v>
      </c>
      <c r="AD18" s="181">
        <v>2678</v>
      </c>
      <c r="AE18" s="181">
        <v>0</v>
      </c>
      <c r="AF18" s="181">
        <v>105</v>
      </c>
      <c r="AG18" s="181">
        <v>0</v>
      </c>
      <c r="AH18" s="181">
        <v>0</v>
      </c>
      <c r="AI18" s="181">
        <v>1</v>
      </c>
      <c r="AJ18" s="181">
        <v>0</v>
      </c>
      <c r="AK18" s="181">
        <v>0</v>
      </c>
      <c r="AL18" s="175" t="b">
        <f t="shared" si="34"/>
        <v>1</v>
      </c>
      <c r="AM18" s="246">
        <v>2784</v>
      </c>
      <c r="AN18" s="248">
        <f t="shared" si="26"/>
        <v>0</v>
      </c>
      <c r="AO18" s="246">
        <v>0</v>
      </c>
      <c r="AQ18" s="225"/>
      <c r="AR18" s="175" t="s">
        <v>553</v>
      </c>
      <c r="AS18" s="177">
        <f t="shared" si="27"/>
        <v>2784</v>
      </c>
      <c r="AT18" s="179">
        <v>83</v>
      </c>
      <c r="AU18" s="179">
        <v>28</v>
      </c>
      <c r="AV18" s="179">
        <v>0</v>
      </c>
      <c r="AW18" s="179">
        <v>42</v>
      </c>
      <c r="AX18" s="179">
        <v>2</v>
      </c>
      <c r="AY18" s="177">
        <f t="shared" si="35"/>
        <v>2851</v>
      </c>
      <c r="AZ18" s="179">
        <v>2747</v>
      </c>
      <c r="BA18" s="179">
        <v>0</v>
      </c>
      <c r="BB18" s="179">
        <v>104</v>
      </c>
      <c r="BC18" s="179">
        <v>0</v>
      </c>
      <c r="BD18" s="179">
        <v>0</v>
      </c>
      <c r="BE18" s="179">
        <v>0</v>
      </c>
      <c r="BF18" s="179">
        <v>0</v>
      </c>
      <c r="BG18" s="179">
        <v>0</v>
      </c>
      <c r="BH18" s="179">
        <v>2851</v>
      </c>
      <c r="BI18" s="224">
        <f t="shared" si="28"/>
        <v>0</v>
      </c>
      <c r="BJ18" s="175" t="b">
        <f t="shared" si="7"/>
        <v>0</v>
      </c>
      <c r="BK18" s="175" t="s">
        <v>553</v>
      </c>
      <c r="BL18" s="180">
        <f>+AY18</f>
        <v>2851</v>
      </c>
      <c r="BM18" s="179">
        <v>73</v>
      </c>
      <c r="BN18" s="179">
        <v>16</v>
      </c>
      <c r="BO18" s="179">
        <v>0</v>
      </c>
      <c r="BP18" s="179">
        <v>58</v>
      </c>
      <c r="BQ18" s="179">
        <v>4</v>
      </c>
      <c r="BR18" s="181">
        <f t="shared" si="29"/>
        <v>2878</v>
      </c>
      <c r="BS18" s="179">
        <v>2776</v>
      </c>
      <c r="BT18" s="181">
        <v>0</v>
      </c>
      <c r="BU18" s="179">
        <v>0</v>
      </c>
      <c r="BV18" s="179">
        <v>0</v>
      </c>
      <c r="BW18" s="181">
        <v>1</v>
      </c>
      <c r="BX18" s="181">
        <v>0</v>
      </c>
      <c r="BY18" s="181">
        <v>0</v>
      </c>
      <c r="BZ18" s="181">
        <v>101</v>
      </c>
      <c r="CA18" s="181">
        <v>0</v>
      </c>
      <c r="CB18" s="181">
        <v>0</v>
      </c>
      <c r="CC18" s="181">
        <v>0</v>
      </c>
      <c r="CD18" s="175" t="b">
        <f t="shared" si="30"/>
        <v>1</v>
      </c>
      <c r="CE18" s="246">
        <v>2878</v>
      </c>
      <c r="CF18" s="265" t="b">
        <f t="shared" si="31"/>
        <v>1</v>
      </c>
      <c r="CG18" s="259">
        <f t="shared" si="20"/>
        <v>0</v>
      </c>
      <c r="CH18" s="175" t="s">
        <v>553</v>
      </c>
      <c r="CI18" s="204">
        <f t="shared" si="36"/>
        <v>2641</v>
      </c>
      <c r="CJ18" s="204">
        <f t="shared" si="37"/>
        <v>365</v>
      </c>
      <c r="CK18" s="204">
        <f t="shared" si="32"/>
        <v>131</v>
      </c>
      <c r="CL18" s="204">
        <f t="shared" si="32"/>
        <v>0</v>
      </c>
      <c r="CM18" s="204">
        <f t="shared" si="32"/>
        <v>253</v>
      </c>
      <c r="CN18" s="204">
        <f t="shared" si="32"/>
        <v>6</v>
      </c>
      <c r="CO18" s="204">
        <f t="shared" si="38"/>
        <v>2878</v>
      </c>
      <c r="CP18" s="361">
        <f t="shared" si="39"/>
        <v>2776</v>
      </c>
      <c r="CQ18" s="361">
        <f t="shared" si="33"/>
        <v>0</v>
      </c>
      <c r="CR18" s="361">
        <f t="shared" si="33"/>
        <v>0</v>
      </c>
      <c r="CS18" s="361">
        <f t="shared" si="33"/>
        <v>0</v>
      </c>
      <c r="CT18" s="361">
        <f t="shared" si="33"/>
        <v>1</v>
      </c>
      <c r="CU18" s="361">
        <f t="shared" si="33"/>
        <v>0</v>
      </c>
      <c r="CV18" s="361">
        <f t="shared" si="33"/>
        <v>0</v>
      </c>
      <c r="CW18" s="361">
        <f t="shared" si="33"/>
        <v>101</v>
      </c>
      <c r="CX18" s="361">
        <f t="shared" si="33"/>
        <v>0</v>
      </c>
      <c r="CY18" s="361">
        <f t="shared" si="33"/>
        <v>0</v>
      </c>
      <c r="CZ18" s="361">
        <f t="shared" si="33"/>
        <v>0</v>
      </c>
      <c r="DA18" s="175" t="b">
        <f t="shared" si="8"/>
        <v>1</v>
      </c>
      <c r="DB18" s="175" t="b">
        <f t="shared" si="9"/>
        <v>1</v>
      </c>
      <c r="DC18" s="175" t="b">
        <f t="shared" si="10"/>
        <v>1</v>
      </c>
      <c r="DD18" s="184">
        <f t="shared" si="11"/>
        <v>0</v>
      </c>
    </row>
    <row r="19" spans="1:108" s="175" customFormat="1" x14ac:dyDescent="0.35">
      <c r="B19" s="175" t="s">
        <v>554</v>
      </c>
      <c r="C19" s="181">
        <v>203</v>
      </c>
      <c r="D19" s="163">
        <v>13</v>
      </c>
      <c r="E19" s="163">
        <v>1</v>
      </c>
      <c r="F19" s="163">
        <v>0</v>
      </c>
      <c r="G19" s="163">
        <v>5</v>
      </c>
      <c r="H19" s="163">
        <v>0</v>
      </c>
      <c r="I19" s="162">
        <f t="shared" si="23"/>
        <v>212</v>
      </c>
      <c r="J19" s="174">
        <v>209</v>
      </c>
      <c r="K19" s="181">
        <v>0</v>
      </c>
      <c r="L19" s="181">
        <v>2</v>
      </c>
      <c r="M19" s="181">
        <v>0</v>
      </c>
      <c r="N19" s="181">
        <v>0</v>
      </c>
      <c r="O19" s="181">
        <v>1</v>
      </c>
      <c r="P19" s="181">
        <v>0</v>
      </c>
      <c r="Q19" s="181">
        <v>0</v>
      </c>
      <c r="R19" s="175" t="b">
        <f t="shared" si="14"/>
        <v>1</v>
      </c>
      <c r="S19" s="176">
        <f t="shared" si="15"/>
        <v>212</v>
      </c>
      <c r="T19" s="175">
        <v>212</v>
      </c>
      <c r="U19" s="230">
        <f t="shared" si="16"/>
        <v>0</v>
      </c>
      <c r="V19" s="175" t="s">
        <v>554</v>
      </c>
      <c r="W19" s="177">
        <f t="shared" si="24"/>
        <v>212</v>
      </c>
      <c r="X19" s="178">
        <v>7</v>
      </c>
      <c r="Y19" s="179">
        <f>3+1</f>
        <v>4</v>
      </c>
      <c r="Z19" s="179">
        <v>0</v>
      </c>
      <c r="AA19" s="179">
        <v>3</v>
      </c>
      <c r="AB19" s="179">
        <v>1</v>
      </c>
      <c r="AC19" s="177">
        <f t="shared" si="25"/>
        <v>219</v>
      </c>
      <c r="AD19" s="181">
        <v>216</v>
      </c>
      <c r="AE19" s="181">
        <v>0</v>
      </c>
      <c r="AF19" s="181">
        <v>2</v>
      </c>
      <c r="AG19" s="181">
        <v>0</v>
      </c>
      <c r="AH19" s="181">
        <v>0</v>
      </c>
      <c r="AI19" s="181">
        <v>1</v>
      </c>
      <c r="AJ19" s="181">
        <v>0</v>
      </c>
      <c r="AK19" s="181">
        <v>0</v>
      </c>
      <c r="AL19" s="175" t="b">
        <f t="shared" si="34"/>
        <v>1</v>
      </c>
      <c r="AM19" s="246">
        <v>219</v>
      </c>
      <c r="AN19" s="248">
        <f t="shared" si="26"/>
        <v>0</v>
      </c>
      <c r="AO19" s="246">
        <v>0</v>
      </c>
      <c r="AQ19" s="225"/>
      <c r="AR19" s="175" t="s">
        <v>554</v>
      </c>
      <c r="AS19" s="177">
        <f t="shared" si="27"/>
        <v>219</v>
      </c>
      <c r="AT19" s="179">
        <v>7</v>
      </c>
      <c r="AU19" s="179">
        <v>2</v>
      </c>
      <c r="AV19" s="179">
        <v>0</v>
      </c>
      <c r="AW19" s="179">
        <v>2</v>
      </c>
      <c r="AX19" s="179">
        <v>1</v>
      </c>
      <c r="AY19" s="179">
        <f t="shared" si="35"/>
        <v>225</v>
      </c>
      <c r="AZ19" s="179">
        <v>222</v>
      </c>
      <c r="BA19" s="179">
        <v>0</v>
      </c>
      <c r="BB19" s="179">
        <v>2</v>
      </c>
      <c r="BC19" s="179">
        <v>0</v>
      </c>
      <c r="BD19" s="179">
        <v>0</v>
      </c>
      <c r="BE19" s="179">
        <v>1</v>
      </c>
      <c r="BF19" s="179">
        <v>0</v>
      </c>
      <c r="BG19" s="179">
        <v>0</v>
      </c>
      <c r="BH19" s="179">
        <v>225</v>
      </c>
      <c r="BI19" s="224">
        <f t="shared" si="28"/>
        <v>0</v>
      </c>
      <c r="BJ19" s="175" t="b">
        <f t="shared" si="7"/>
        <v>0</v>
      </c>
      <c r="BK19" s="175" t="s">
        <v>554</v>
      </c>
      <c r="BL19" s="180">
        <f>+AY19</f>
        <v>225</v>
      </c>
      <c r="BM19" s="179">
        <v>4</v>
      </c>
      <c r="BN19" s="179">
        <v>1</v>
      </c>
      <c r="BO19" s="179">
        <v>0</v>
      </c>
      <c r="BP19" s="179">
        <v>7</v>
      </c>
      <c r="BQ19" s="179">
        <v>0</v>
      </c>
      <c r="BR19" s="181">
        <f t="shared" si="29"/>
        <v>223</v>
      </c>
      <c r="BS19" s="179">
        <v>223</v>
      </c>
      <c r="BT19" s="181">
        <v>0</v>
      </c>
      <c r="BU19" s="179">
        <v>0</v>
      </c>
      <c r="BV19" s="179">
        <v>0</v>
      </c>
      <c r="BW19" s="181">
        <v>0</v>
      </c>
      <c r="BX19" s="181">
        <v>0</v>
      </c>
      <c r="BY19" s="181">
        <v>0</v>
      </c>
      <c r="BZ19" s="181">
        <v>0</v>
      </c>
      <c r="CA19" s="181">
        <v>0</v>
      </c>
      <c r="CB19" s="181">
        <v>0</v>
      </c>
      <c r="CC19" s="181">
        <v>0</v>
      </c>
      <c r="CD19" s="175" t="b">
        <f t="shared" si="30"/>
        <v>1</v>
      </c>
      <c r="CE19" s="246">
        <v>223</v>
      </c>
      <c r="CF19" s="265" t="b">
        <f t="shared" si="31"/>
        <v>1</v>
      </c>
      <c r="CG19" s="259">
        <f t="shared" si="20"/>
        <v>0</v>
      </c>
      <c r="CH19" s="175" t="s">
        <v>554</v>
      </c>
      <c r="CI19" s="204">
        <f t="shared" si="36"/>
        <v>203</v>
      </c>
      <c r="CJ19" s="204">
        <f t="shared" si="37"/>
        <v>31</v>
      </c>
      <c r="CK19" s="204">
        <f t="shared" si="32"/>
        <v>8</v>
      </c>
      <c r="CL19" s="204">
        <f t="shared" si="32"/>
        <v>0</v>
      </c>
      <c r="CM19" s="204">
        <f t="shared" si="32"/>
        <v>17</v>
      </c>
      <c r="CN19" s="204">
        <f t="shared" si="32"/>
        <v>2</v>
      </c>
      <c r="CO19" s="204">
        <f t="shared" si="38"/>
        <v>223</v>
      </c>
      <c r="CP19" s="361">
        <f t="shared" si="39"/>
        <v>223</v>
      </c>
      <c r="CQ19" s="361">
        <f t="shared" si="33"/>
        <v>0</v>
      </c>
      <c r="CR19" s="361">
        <f t="shared" si="33"/>
        <v>0</v>
      </c>
      <c r="CS19" s="361">
        <f t="shared" si="33"/>
        <v>0</v>
      </c>
      <c r="CT19" s="361">
        <f t="shared" si="33"/>
        <v>0</v>
      </c>
      <c r="CU19" s="361">
        <f t="shared" si="33"/>
        <v>0</v>
      </c>
      <c r="CV19" s="361">
        <f t="shared" si="33"/>
        <v>0</v>
      </c>
      <c r="CW19" s="361">
        <f t="shared" si="33"/>
        <v>0</v>
      </c>
      <c r="CX19" s="361">
        <f t="shared" si="33"/>
        <v>0</v>
      </c>
      <c r="CY19" s="361">
        <f t="shared" si="33"/>
        <v>0</v>
      </c>
      <c r="CZ19" s="361">
        <f t="shared" si="33"/>
        <v>0</v>
      </c>
      <c r="DA19" s="175" t="b">
        <f t="shared" si="8"/>
        <v>1</v>
      </c>
      <c r="DB19" s="175" t="b">
        <f t="shared" si="9"/>
        <v>1</v>
      </c>
      <c r="DC19" s="175" t="b">
        <f t="shared" si="10"/>
        <v>1</v>
      </c>
      <c r="DD19" s="184">
        <f t="shared" si="11"/>
        <v>0</v>
      </c>
    </row>
    <row r="20" spans="1:108" s="175" customFormat="1" x14ac:dyDescent="0.35">
      <c r="B20" s="185"/>
      <c r="D20" s="163"/>
      <c r="E20" s="163"/>
      <c r="F20" s="163"/>
      <c r="G20" s="163"/>
      <c r="H20" s="163"/>
      <c r="I20" s="162"/>
      <c r="J20" s="181"/>
      <c r="K20" s="181"/>
      <c r="L20" s="181"/>
      <c r="M20" s="181"/>
      <c r="N20" s="181"/>
      <c r="O20" s="181"/>
      <c r="P20" s="181"/>
      <c r="Q20" s="181"/>
      <c r="S20" s="176">
        <f t="shared" si="15"/>
        <v>0</v>
      </c>
      <c r="U20" s="230"/>
      <c r="V20" s="185"/>
      <c r="W20" s="179"/>
      <c r="X20" s="179"/>
      <c r="Y20" s="179"/>
      <c r="Z20" s="179"/>
      <c r="AA20" s="179"/>
      <c r="AB20" s="179"/>
      <c r="AD20" s="181"/>
      <c r="AE20" s="174"/>
      <c r="AF20" s="174"/>
      <c r="AG20" s="174"/>
      <c r="AH20" s="174"/>
      <c r="AI20" s="174"/>
      <c r="AJ20" s="174"/>
      <c r="AK20" s="181"/>
      <c r="AM20" s="246"/>
      <c r="AN20" s="248">
        <v>0</v>
      </c>
      <c r="AO20" s="246">
        <v>0</v>
      </c>
      <c r="AQ20" s="225"/>
      <c r="AR20" s="185"/>
      <c r="AS20" s="179"/>
      <c r="AT20" s="179"/>
      <c r="AU20" s="179"/>
      <c r="AV20" s="179"/>
      <c r="AW20" s="179"/>
      <c r="AX20" s="179"/>
      <c r="AY20" s="177"/>
      <c r="BA20" s="179"/>
      <c r="BB20" s="174"/>
      <c r="BC20" s="186"/>
      <c r="BD20" s="174"/>
      <c r="BE20" s="186"/>
      <c r="BF20" s="186"/>
      <c r="BG20" s="181"/>
      <c r="BH20" s="262"/>
      <c r="BI20" s="224">
        <f t="shared" si="28"/>
        <v>0</v>
      </c>
      <c r="BJ20" s="175" t="b">
        <f t="shared" si="7"/>
        <v>1</v>
      </c>
      <c r="BK20" s="185"/>
      <c r="BL20" s="181"/>
      <c r="BM20" s="181"/>
      <c r="BN20" s="181"/>
      <c r="BO20" s="181"/>
      <c r="BP20" s="181"/>
      <c r="BQ20" s="181"/>
      <c r="BS20" s="181"/>
      <c r="BT20" s="174"/>
      <c r="BU20" s="174"/>
      <c r="BV20" s="174"/>
      <c r="BW20" s="174"/>
      <c r="BX20" s="174"/>
      <c r="BY20" s="174"/>
      <c r="BZ20" s="174"/>
      <c r="CA20" s="174"/>
      <c r="CB20" s="181"/>
      <c r="CC20" s="181"/>
      <c r="CD20" s="175" t="b">
        <f t="shared" si="30"/>
        <v>1</v>
      </c>
      <c r="CE20" s="246"/>
      <c r="CF20" s="265" t="b">
        <f t="shared" si="31"/>
        <v>1</v>
      </c>
      <c r="CG20" s="259">
        <v>0</v>
      </c>
      <c r="CH20" s="185"/>
      <c r="CI20" s="204"/>
      <c r="CJ20" s="204"/>
      <c r="CK20" s="204"/>
      <c r="CL20" s="204">
        <f>+F20+Z20+AV20+BO20</f>
        <v>0</v>
      </c>
      <c r="CM20" s="204"/>
      <c r="CN20" s="204"/>
      <c r="CO20" s="359"/>
      <c r="CP20" s="204"/>
      <c r="CQ20" s="360"/>
      <c r="CR20" s="360"/>
      <c r="CS20" s="360"/>
      <c r="CT20" s="360"/>
      <c r="CU20" s="360"/>
      <c r="CV20" s="360"/>
      <c r="CW20" s="360"/>
      <c r="CX20" s="360"/>
      <c r="CY20" s="204"/>
      <c r="CZ20" s="204"/>
      <c r="DA20" s="175" t="b">
        <f t="shared" si="8"/>
        <v>1</v>
      </c>
      <c r="DB20" s="175" t="b">
        <f t="shared" si="9"/>
        <v>1</v>
      </c>
      <c r="DC20" s="175" t="b">
        <f t="shared" si="10"/>
        <v>1</v>
      </c>
      <c r="DD20" s="184">
        <f t="shared" si="11"/>
        <v>0</v>
      </c>
    </row>
    <row r="21" spans="1:108" s="175" customFormat="1" x14ac:dyDescent="0.35">
      <c r="A21" s="175">
        <v>1.2</v>
      </c>
      <c r="B21" s="187" t="s">
        <v>47</v>
      </c>
      <c r="C21" s="190">
        <v>16100</v>
      </c>
      <c r="D21" s="190">
        <f>SUM(D22)</f>
        <v>806</v>
      </c>
      <c r="E21" s="190">
        <f t="shared" ref="E21:Q21" si="40">SUM(E22)</f>
        <v>446</v>
      </c>
      <c r="F21" s="190">
        <f t="shared" si="40"/>
        <v>7</v>
      </c>
      <c r="G21" s="190">
        <f t="shared" si="40"/>
        <v>471</v>
      </c>
      <c r="H21" s="172">
        <f t="shared" si="40"/>
        <v>3</v>
      </c>
      <c r="I21" s="234">
        <f t="shared" si="23"/>
        <v>16885</v>
      </c>
      <c r="J21" s="190">
        <f t="shared" si="40"/>
        <v>16553</v>
      </c>
      <c r="K21" s="191">
        <f>SUM(K22)</f>
        <v>0</v>
      </c>
      <c r="L21" s="191">
        <f t="shared" si="40"/>
        <v>189</v>
      </c>
      <c r="M21" s="191">
        <f t="shared" si="40"/>
        <v>0</v>
      </c>
      <c r="N21" s="191">
        <f t="shared" si="40"/>
        <v>26</v>
      </c>
      <c r="O21" s="191">
        <f t="shared" si="40"/>
        <v>117</v>
      </c>
      <c r="P21" s="191">
        <f t="shared" si="40"/>
        <v>0</v>
      </c>
      <c r="Q21" s="190">
        <f t="shared" si="40"/>
        <v>0</v>
      </c>
      <c r="R21" s="175" t="b">
        <f t="shared" si="14"/>
        <v>1</v>
      </c>
      <c r="S21" s="176">
        <f t="shared" si="15"/>
        <v>16885</v>
      </c>
      <c r="T21" s="175">
        <v>16885</v>
      </c>
      <c r="U21" s="230">
        <f t="shared" si="16"/>
        <v>0</v>
      </c>
      <c r="V21" s="187" t="s">
        <v>47</v>
      </c>
      <c r="W21" s="188">
        <f>+W22</f>
        <v>16885</v>
      </c>
      <c r="X21" s="188">
        <f t="shared" ref="X21:AK21" si="41">SUM(X22)</f>
        <v>463</v>
      </c>
      <c r="Y21" s="188">
        <f t="shared" si="41"/>
        <v>186</v>
      </c>
      <c r="Z21" s="188">
        <f t="shared" si="41"/>
        <v>3</v>
      </c>
      <c r="AA21" s="188">
        <f t="shared" si="41"/>
        <v>379</v>
      </c>
      <c r="AB21" s="188">
        <f>SUM(AB22)</f>
        <v>4</v>
      </c>
      <c r="AC21" s="188">
        <f t="shared" si="41"/>
        <v>17154</v>
      </c>
      <c r="AD21" s="190">
        <f t="shared" si="41"/>
        <v>16861</v>
      </c>
      <c r="AE21" s="190">
        <f t="shared" si="41"/>
        <v>0</v>
      </c>
      <c r="AF21" s="191">
        <f t="shared" si="41"/>
        <v>187</v>
      </c>
      <c r="AG21" s="191">
        <f t="shared" si="41"/>
        <v>0</v>
      </c>
      <c r="AH21" s="191">
        <f t="shared" si="41"/>
        <v>26</v>
      </c>
      <c r="AI21" s="191">
        <f t="shared" si="41"/>
        <v>80</v>
      </c>
      <c r="AJ21" s="191">
        <f t="shared" si="41"/>
        <v>0</v>
      </c>
      <c r="AK21" s="190">
        <f t="shared" si="41"/>
        <v>0</v>
      </c>
      <c r="AL21" s="175" t="b">
        <f t="shared" si="34"/>
        <v>1</v>
      </c>
      <c r="AM21" s="245">
        <v>17154</v>
      </c>
      <c r="AN21" s="248">
        <f t="shared" si="26"/>
        <v>0</v>
      </c>
      <c r="AO21" s="247">
        <v>0</v>
      </c>
      <c r="AQ21" s="225"/>
      <c r="AR21" s="187" t="s">
        <v>47</v>
      </c>
      <c r="AS21" s="188">
        <f t="shared" ref="AS21:BG21" si="42">SUM(AS22)</f>
        <v>17154</v>
      </c>
      <c r="AT21" s="188">
        <f t="shared" si="42"/>
        <v>621</v>
      </c>
      <c r="AU21" s="188">
        <f t="shared" si="42"/>
        <v>214</v>
      </c>
      <c r="AV21" s="188">
        <f t="shared" si="42"/>
        <v>6</v>
      </c>
      <c r="AW21" s="188">
        <f t="shared" si="42"/>
        <v>452</v>
      </c>
      <c r="AX21" s="188">
        <f t="shared" si="42"/>
        <v>6</v>
      </c>
      <c r="AY21" s="177">
        <f t="shared" si="35"/>
        <v>17537</v>
      </c>
      <c r="AZ21" s="188">
        <f t="shared" si="42"/>
        <v>17157</v>
      </c>
      <c r="BA21" s="188">
        <f t="shared" si="42"/>
        <v>0</v>
      </c>
      <c r="BB21" s="188">
        <f t="shared" si="42"/>
        <v>194</v>
      </c>
      <c r="BC21" s="189">
        <f t="shared" si="42"/>
        <v>0</v>
      </c>
      <c r="BD21" s="189">
        <f t="shared" si="42"/>
        <v>27</v>
      </c>
      <c r="BE21" s="189">
        <f t="shared" si="42"/>
        <v>159</v>
      </c>
      <c r="BF21" s="189">
        <f t="shared" si="42"/>
        <v>0</v>
      </c>
      <c r="BG21" s="190">
        <f t="shared" si="42"/>
        <v>0</v>
      </c>
      <c r="BH21" s="261">
        <v>17537</v>
      </c>
      <c r="BI21" s="224">
        <f t="shared" si="28"/>
        <v>0</v>
      </c>
      <c r="BJ21" s="175" t="b">
        <f t="shared" si="7"/>
        <v>0</v>
      </c>
      <c r="BK21" s="187" t="s">
        <v>47</v>
      </c>
      <c r="BL21" s="190">
        <f>SUM(BL22)</f>
        <v>17537</v>
      </c>
      <c r="BM21" s="190">
        <f>SUM(BM22)</f>
        <v>664</v>
      </c>
      <c r="BN21" s="190">
        <f>SUM(BN22)</f>
        <v>396</v>
      </c>
      <c r="BO21" s="190">
        <f>SUM(BO22)</f>
        <v>4</v>
      </c>
      <c r="BP21" s="190">
        <f t="shared" ref="BP21:CC21" si="43">SUM(BP22)</f>
        <v>446</v>
      </c>
      <c r="BQ21" s="190">
        <f t="shared" si="43"/>
        <v>1545</v>
      </c>
      <c r="BR21" s="190">
        <f t="shared" si="43"/>
        <v>16610</v>
      </c>
      <c r="BS21" s="190">
        <f t="shared" si="43"/>
        <v>16370</v>
      </c>
      <c r="BT21" s="191">
        <f t="shared" si="43"/>
        <v>0</v>
      </c>
      <c r="BU21" s="191">
        <f t="shared" si="43"/>
        <v>0</v>
      </c>
      <c r="BV21" s="191">
        <f t="shared" si="43"/>
        <v>28</v>
      </c>
      <c r="BW21" s="191">
        <f t="shared" si="43"/>
        <v>16</v>
      </c>
      <c r="BX21" s="191">
        <f t="shared" si="43"/>
        <v>1</v>
      </c>
      <c r="BY21" s="191">
        <f t="shared" si="43"/>
        <v>0</v>
      </c>
      <c r="BZ21" s="191">
        <f t="shared" si="43"/>
        <v>170</v>
      </c>
      <c r="CA21" s="191">
        <f t="shared" si="43"/>
        <v>23</v>
      </c>
      <c r="CB21" s="191">
        <f t="shared" si="43"/>
        <v>0</v>
      </c>
      <c r="CC21" s="190">
        <f t="shared" si="43"/>
        <v>2</v>
      </c>
      <c r="CD21" s="175" t="b">
        <f t="shared" si="30"/>
        <v>1</v>
      </c>
      <c r="CE21" s="258">
        <v>16610</v>
      </c>
      <c r="CF21" s="265" t="b">
        <f t="shared" si="31"/>
        <v>1</v>
      </c>
      <c r="CG21" s="259">
        <f>CE21-BR21</f>
        <v>0</v>
      </c>
      <c r="CH21" s="187" t="s">
        <v>47</v>
      </c>
      <c r="CI21" s="357">
        <f t="shared" ref="CI21:CZ21" si="44">SUM(CI22)</f>
        <v>16100</v>
      </c>
      <c r="CJ21" s="357">
        <f>SUM(CJ22)</f>
        <v>2554</v>
      </c>
      <c r="CK21" s="357">
        <f t="shared" si="44"/>
        <v>1242</v>
      </c>
      <c r="CL21" s="357">
        <f t="shared" si="44"/>
        <v>20</v>
      </c>
      <c r="CM21" s="357">
        <f t="shared" si="44"/>
        <v>1748</v>
      </c>
      <c r="CN21" s="357">
        <f t="shared" si="44"/>
        <v>1558</v>
      </c>
      <c r="CO21" s="357">
        <f t="shared" si="44"/>
        <v>16610</v>
      </c>
      <c r="CP21" s="357">
        <f t="shared" si="44"/>
        <v>16370</v>
      </c>
      <c r="CQ21" s="358">
        <f t="shared" si="44"/>
        <v>0</v>
      </c>
      <c r="CR21" s="358">
        <f t="shared" si="44"/>
        <v>0</v>
      </c>
      <c r="CS21" s="358">
        <f t="shared" si="44"/>
        <v>28</v>
      </c>
      <c r="CT21" s="358">
        <f t="shared" si="44"/>
        <v>16</v>
      </c>
      <c r="CU21" s="358">
        <f t="shared" si="44"/>
        <v>1</v>
      </c>
      <c r="CV21" s="358">
        <f t="shared" si="44"/>
        <v>0</v>
      </c>
      <c r="CW21" s="358">
        <f t="shared" si="44"/>
        <v>170</v>
      </c>
      <c r="CX21" s="358">
        <f t="shared" si="44"/>
        <v>23</v>
      </c>
      <c r="CY21" s="358">
        <f t="shared" si="44"/>
        <v>0</v>
      </c>
      <c r="CZ21" s="357">
        <f t="shared" si="44"/>
        <v>2</v>
      </c>
      <c r="DA21" s="175" t="b">
        <f t="shared" si="8"/>
        <v>1</v>
      </c>
      <c r="DB21" s="175" t="b">
        <f t="shared" si="9"/>
        <v>1</v>
      </c>
      <c r="DC21" s="175" t="b">
        <f t="shared" si="10"/>
        <v>1</v>
      </c>
      <c r="DD21" s="184">
        <f t="shared" si="11"/>
        <v>0</v>
      </c>
    </row>
    <row r="22" spans="1:108" s="175" customFormat="1" x14ac:dyDescent="0.35">
      <c r="B22" s="192" t="s">
        <v>426</v>
      </c>
      <c r="C22" s="181">
        <v>16100</v>
      </c>
      <c r="D22" s="163">
        <v>806</v>
      </c>
      <c r="E22" s="163">
        <v>446</v>
      </c>
      <c r="F22" s="163">
        <v>7</v>
      </c>
      <c r="G22" s="163">
        <v>471</v>
      </c>
      <c r="H22" s="163">
        <f>3</f>
        <v>3</v>
      </c>
      <c r="I22" s="162">
        <f t="shared" si="23"/>
        <v>16885</v>
      </c>
      <c r="J22" s="174">
        <v>16553</v>
      </c>
      <c r="K22" s="181">
        <v>0</v>
      </c>
      <c r="L22" s="181">
        <v>189</v>
      </c>
      <c r="M22" s="181">
        <v>0</v>
      </c>
      <c r="N22" s="181">
        <v>26</v>
      </c>
      <c r="O22" s="181">
        <v>117</v>
      </c>
      <c r="P22" s="181">
        <v>0</v>
      </c>
      <c r="Q22" s="181">
        <v>0</v>
      </c>
      <c r="R22" s="175" t="b">
        <f t="shared" si="14"/>
        <v>1</v>
      </c>
      <c r="S22" s="176">
        <f t="shared" si="15"/>
        <v>16885</v>
      </c>
      <c r="T22" s="175">
        <v>16885</v>
      </c>
      <c r="U22" s="230">
        <f t="shared" si="16"/>
        <v>0</v>
      </c>
      <c r="V22" s="192" t="s">
        <v>426</v>
      </c>
      <c r="W22" s="177">
        <f>+I22</f>
        <v>16885</v>
      </c>
      <c r="X22" s="178">
        <v>463</v>
      </c>
      <c r="Y22" s="179">
        <v>186</v>
      </c>
      <c r="Z22" s="179">
        <v>3</v>
      </c>
      <c r="AA22" s="179">
        <v>379</v>
      </c>
      <c r="AB22" s="179">
        <f>1+3</f>
        <v>4</v>
      </c>
      <c r="AC22" s="177">
        <f>W22+X22+Y22+Z22-AA22-AB22</f>
        <v>17154</v>
      </c>
      <c r="AD22" s="181">
        <v>16861</v>
      </c>
      <c r="AE22" s="181">
        <v>0</v>
      </c>
      <c r="AF22" s="181">
        <v>187</v>
      </c>
      <c r="AG22" s="181">
        <v>0</v>
      </c>
      <c r="AH22" s="181">
        <v>26</v>
      </c>
      <c r="AI22" s="181">
        <v>80</v>
      </c>
      <c r="AJ22" s="181">
        <v>0</v>
      </c>
      <c r="AK22" s="181">
        <v>0</v>
      </c>
      <c r="AL22" s="175" t="b">
        <f t="shared" si="34"/>
        <v>1</v>
      </c>
      <c r="AM22" s="246">
        <v>17154</v>
      </c>
      <c r="AN22" s="248">
        <f t="shared" si="26"/>
        <v>0</v>
      </c>
      <c r="AO22" s="246">
        <v>0</v>
      </c>
      <c r="AQ22" s="225"/>
      <c r="AR22" s="192" t="s">
        <v>426</v>
      </c>
      <c r="AS22" s="177">
        <f>+AC22</f>
        <v>17154</v>
      </c>
      <c r="AT22" s="179">
        <v>621</v>
      </c>
      <c r="AU22" s="179">
        <v>214</v>
      </c>
      <c r="AV22" s="179">
        <v>6</v>
      </c>
      <c r="AW22" s="179">
        <v>452</v>
      </c>
      <c r="AX22" s="255">
        <f>1+5</f>
        <v>6</v>
      </c>
      <c r="AY22" s="254">
        <f t="shared" si="35"/>
        <v>17537</v>
      </c>
      <c r="AZ22" s="179">
        <v>17157</v>
      </c>
      <c r="BA22" s="179">
        <v>0</v>
      </c>
      <c r="BB22" s="179">
        <v>194</v>
      </c>
      <c r="BC22" s="179">
        <v>0</v>
      </c>
      <c r="BD22" s="179">
        <v>27</v>
      </c>
      <c r="BE22" s="179">
        <v>159</v>
      </c>
      <c r="BF22" s="179">
        <v>0</v>
      </c>
      <c r="BG22" s="179">
        <v>0</v>
      </c>
      <c r="BH22" s="263">
        <v>17537</v>
      </c>
      <c r="BI22" s="224">
        <f t="shared" si="28"/>
        <v>0</v>
      </c>
      <c r="BJ22" s="175" t="b">
        <f t="shared" si="7"/>
        <v>0</v>
      </c>
      <c r="BK22" s="192" t="s">
        <v>426</v>
      </c>
      <c r="BL22" s="180">
        <f>+AY22</f>
        <v>17537</v>
      </c>
      <c r="BM22" s="179">
        <v>664</v>
      </c>
      <c r="BN22" s="255">
        <f>383+13</f>
        <v>396</v>
      </c>
      <c r="BO22" s="179">
        <v>4</v>
      </c>
      <c r="BP22" s="179">
        <v>446</v>
      </c>
      <c r="BQ22" s="179">
        <v>1545</v>
      </c>
      <c r="BR22" s="181">
        <f>BL22+BM22+BN22+BO22-BP22-BQ22</f>
        <v>16610</v>
      </c>
      <c r="BS22" s="179">
        <v>16370</v>
      </c>
      <c r="BT22" s="181">
        <v>0</v>
      </c>
      <c r="BU22" s="179">
        <v>0</v>
      </c>
      <c r="BV22" s="179">
        <v>28</v>
      </c>
      <c r="BW22" s="181">
        <v>16</v>
      </c>
      <c r="BX22" s="181">
        <v>1</v>
      </c>
      <c r="BY22" s="181">
        <v>0</v>
      </c>
      <c r="BZ22" s="181">
        <v>170</v>
      </c>
      <c r="CA22" s="181">
        <v>23</v>
      </c>
      <c r="CB22" s="181">
        <v>0</v>
      </c>
      <c r="CC22" s="181">
        <v>2</v>
      </c>
      <c r="CD22" s="175" t="b">
        <f t="shared" si="30"/>
        <v>1</v>
      </c>
      <c r="CE22" s="246">
        <v>16610</v>
      </c>
      <c r="CF22" s="265" t="b">
        <f t="shared" si="31"/>
        <v>1</v>
      </c>
      <c r="CG22" s="259">
        <f>CE22-BR22</f>
        <v>0</v>
      </c>
      <c r="CH22" s="192" t="s">
        <v>426</v>
      </c>
      <c r="CI22" s="204">
        <f>C22</f>
        <v>16100</v>
      </c>
      <c r="CJ22" s="204">
        <f>D22+X22+AT22+BM22</f>
        <v>2554</v>
      </c>
      <c r="CK22" s="204">
        <f t="shared" ref="CK22" si="45">E22+Y22+AU22+BN22</f>
        <v>1242</v>
      </c>
      <c r="CL22" s="204">
        <f t="shared" ref="CL22" si="46">F22+Z22+AV22+BO22</f>
        <v>20</v>
      </c>
      <c r="CM22" s="204">
        <f t="shared" ref="CM22" si="47">G22+AA22+AW22+BP22</f>
        <v>1748</v>
      </c>
      <c r="CN22" s="204">
        <f t="shared" ref="CN22" si="48">H22+AB22+AX22+BQ22</f>
        <v>1558</v>
      </c>
      <c r="CO22" s="204">
        <f>CI22+CJ22+CK22+CL22-CM22-CN22</f>
        <v>16610</v>
      </c>
      <c r="CP22" s="361">
        <f t="shared" ref="CP22" si="49">BS22</f>
        <v>16370</v>
      </c>
      <c r="CQ22" s="361">
        <f t="shared" ref="CQ22" si="50">BT22</f>
        <v>0</v>
      </c>
      <c r="CR22" s="361">
        <f t="shared" ref="CR22" si="51">BU22</f>
        <v>0</v>
      </c>
      <c r="CS22" s="361">
        <f t="shared" ref="CS22" si="52">BV22</f>
        <v>28</v>
      </c>
      <c r="CT22" s="361">
        <f t="shared" ref="CT22" si="53">BW22</f>
        <v>16</v>
      </c>
      <c r="CU22" s="361">
        <f t="shared" ref="CU22" si="54">BX22</f>
        <v>1</v>
      </c>
      <c r="CV22" s="361">
        <f t="shared" ref="CV22" si="55">BY22</f>
        <v>0</v>
      </c>
      <c r="CW22" s="361">
        <f t="shared" ref="CW22" si="56">BZ22</f>
        <v>170</v>
      </c>
      <c r="CX22" s="361">
        <f t="shared" ref="CX22" si="57">CA22</f>
        <v>23</v>
      </c>
      <c r="CY22" s="361">
        <f t="shared" ref="CY22" si="58">CB22</f>
        <v>0</v>
      </c>
      <c r="CZ22" s="361">
        <f t="shared" ref="CZ22" si="59">CC22</f>
        <v>2</v>
      </c>
      <c r="DA22" s="175" t="b">
        <f t="shared" si="8"/>
        <v>1</v>
      </c>
      <c r="DB22" s="175" t="b">
        <f t="shared" si="9"/>
        <v>1</v>
      </c>
      <c r="DC22" s="175" t="b">
        <f t="shared" si="10"/>
        <v>1</v>
      </c>
      <c r="DD22" s="184">
        <f t="shared" si="11"/>
        <v>0</v>
      </c>
    </row>
    <row r="23" spans="1:108" s="175" customFormat="1" x14ac:dyDescent="0.35">
      <c r="D23" s="181"/>
      <c r="E23" s="181"/>
      <c r="F23" s="181"/>
      <c r="G23" s="181"/>
      <c r="H23" s="163"/>
      <c r="I23" s="162"/>
      <c r="J23" s="181"/>
      <c r="K23" s="181"/>
      <c r="L23" s="181"/>
      <c r="M23" s="181"/>
      <c r="N23" s="181"/>
      <c r="O23" s="181"/>
      <c r="P23" s="181"/>
      <c r="Q23" s="181"/>
      <c r="S23" s="176">
        <f t="shared" si="15"/>
        <v>0</v>
      </c>
      <c r="U23" s="230"/>
      <c r="V23" s="185"/>
      <c r="W23" s="179"/>
      <c r="X23" s="179"/>
      <c r="Y23" s="179"/>
      <c r="Z23" s="179"/>
      <c r="AA23" s="179"/>
      <c r="AB23" s="179"/>
      <c r="AD23" s="181"/>
      <c r="AE23" s="174"/>
      <c r="AF23" s="174"/>
      <c r="AG23" s="174"/>
      <c r="AH23" s="174"/>
      <c r="AI23" s="174"/>
      <c r="AJ23" s="174"/>
      <c r="AK23" s="181"/>
      <c r="AM23" s="246"/>
      <c r="AN23" s="248">
        <v>0</v>
      </c>
      <c r="AO23" s="246">
        <v>0</v>
      </c>
      <c r="AQ23" s="225"/>
      <c r="AR23" s="185"/>
      <c r="AS23" s="179"/>
      <c r="AT23" s="179"/>
      <c r="AU23" s="179"/>
      <c r="AV23" s="179"/>
      <c r="AW23" s="179"/>
      <c r="AX23" s="179"/>
      <c r="AY23" s="177"/>
      <c r="AZ23" s="179"/>
      <c r="BA23" s="179"/>
      <c r="BB23" s="179"/>
      <c r="BC23" s="179"/>
      <c r="BD23" s="179"/>
      <c r="BE23" s="179"/>
      <c r="BF23" s="179"/>
      <c r="BG23" s="179"/>
      <c r="BH23" s="179"/>
      <c r="BI23" s="224">
        <f t="shared" si="28"/>
        <v>0</v>
      </c>
      <c r="BJ23" s="175" t="b">
        <f t="shared" si="7"/>
        <v>1</v>
      </c>
      <c r="BK23" s="185"/>
      <c r="BL23" s="181"/>
      <c r="BM23" s="181"/>
      <c r="BN23" s="181"/>
      <c r="BO23" s="181"/>
      <c r="BP23" s="181"/>
      <c r="BQ23" s="181"/>
      <c r="BS23" s="181"/>
      <c r="BT23" s="174"/>
      <c r="BU23" s="174"/>
      <c r="BV23" s="174"/>
      <c r="BW23" s="174"/>
      <c r="BX23" s="174"/>
      <c r="BY23" s="174"/>
      <c r="BZ23" s="174"/>
      <c r="CA23" s="174"/>
      <c r="CB23" s="181"/>
      <c r="CC23" s="181"/>
      <c r="CD23" s="175" t="b">
        <f t="shared" si="30"/>
        <v>1</v>
      </c>
      <c r="CE23" s="246"/>
      <c r="CF23" s="265" t="b">
        <f t="shared" si="31"/>
        <v>1</v>
      </c>
      <c r="CG23" s="259">
        <v>0</v>
      </c>
      <c r="CH23" s="185"/>
      <c r="CI23" s="204"/>
      <c r="CJ23" s="204"/>
      <c r="CK23" s="204"/>
      <c r="CL23" s="204">
        <f>+F23+Z23+AV23+BO23</f>
        <v>0</v>
      </c>
      <c r="CM23" s="204"/>
      <c r="CN23" s="204"/>
      <c r="CO23" s="359"/>
      <c r="CP23" s="204"/>
      <c r="CQ23" s="360"/>
      <c r="CR23" s="360"/>
      <c r="CS23" s="360"/>
      <c r="CT23" s="360"/>
      <c r="CU23" s="360"/>
      <c r="CV23" s="360"/>
      <c r="CW23" s="360"/>
      <c r="CX23" s="360"/>
      <c r="CY23" s="204"/>
      <c r="CZ23" s="204"/>
      <c r="DA23" s="175" t="b">
        <f t="shared" si="8"/>
        <v>1</v>
      </c>
      <c r="DB23" s="175" t="b">
        <f t="shared" si="9"/>
        <v>1</v>
      </c>
      <c r="DC23" s="175" t="b">
        <f t="shared" si="10"/>
        <v>1</v>
      </c>
      <c r="DD23" s="184">
        <f t="shared" si="11"/>
        <v>0</v>
      </c>
    </row>
    <row r="24" spans="1:108" s="175" customFormat="1" x14ac:dyDescent="0.35">
      <c r="A24" s="175">
        <v>1.3</v>
      </c>
      <c r="B24" s="187" t="s">
        <v>48</v>
      </c>
      <c r="C24" s="190">
        <v>22619</v>
      </c>
      <c r="D24" s="190">
        <f t="shared" ref="D24:Q24" si="60">SUM(D25:D31)</f>
        <v>1139</v>
      </c>
      <c r="E24" s="190">
        <f t="shared" si="60"/>
        <v>627</v>
      </c>
      <c r="F24" s="190">
        <f t="shared" si="60"/>
        <v>16</v>
      </c>
      <c r="G24" s="190">
        <f t="shared" si="60"/>
        <v>719</v>
      </c>
      <c r="H24" s="172">
        <f t="shared" si="60"/>
        <v>1305</v>
      </c>
      <c r="I24" s="234">
        <f t="shared" si="23"/>
        <v>22377</v>
      </c>
      <c r="J24" s="190">
        <f t="shared" si="60"/>
        <v>21804</v>
      </c>
      <c r="K24" s="191">
        <f t="shared" ref="K24:P24" si="61">SUM(K25:K31)</f>
        <v>0</v>
      </c>
      <c r="L24" s="191">
        <f t="shared" si="61"/>
        <v>374</v>
      </c>
      <c r="M24" s="191">
        <f t="shared" si="61"/>
        <v>0</v>
      </c>
      <c r="N24" s="191">
        <f t="shared" si="61"/>
        <v>56</v>
      </c>
      <c r="O24" s="191">
        <f t="shared" si="61"/>
        <v>143</v>
      </c>
      <c r="P24" s="191">
        <f t="shared" si="61"/>
        <v>0</v>
      </c>
      <c r="Q24" s="190">
        <f t="shared" si="60"/>
        <v>0</v>
      </c>
      <c r="R24" s="175" t="b">
        <f t="shared" si="14"/>
        <v>1</v>
      </c>
      <c r="S24" s="176">
        <f t="shared" si="15"/>
        <v>22377</v>
      </c>
      <c r="T24" s="175">
        <f>SUM(T25:T31)</f>
        <v>22377</v>
      </c>
      <c r="U24" s="230">
        <f t="shared" si="16"/>
        <v>0</v>
      </c>
      <c r="V24" s="187" t="s">
        <v>48</v>
      </c>
      <c r="W24" s="188">
        <f>+SUM(W25:W31)</f>
        <v>22377</v>
      </c>
      <c r="X24" s="188">
        <f t="shared" ref="X24:AK24" si="62">SUM(X25:X31)</f>
        <v>701</v>
      </c>
      <c r="Y24" s="188">
        <f t="shared" si="62"/>
        <v>698</v>
      </c>
      <c r="Z24" s="188">
        <f t="shared" si="62"/>
        <v>11</v>
      </c>
      <c r="AA24" s="188">
        <f t="shared" si="62"/>
        <v>546</v>
      </c>
      <c r="AB24" s="188">
        <f>SUM(AB25:AB31)</f>
        <v>2502</v>
      </c>
      <c r="AC24" s="188">
        <f t="shared" si="62"/>
        <v>20739</v>
      </c>
      <c r="AD24" s="190">
        <f t="shared" si="62"/>
        <v>20188</v>
      </c>
      <c r="AE24" s="190">
        <f t="shared" si="62"/>
        <v>0</v>
      </c>
      <c r="AF24" s="191">
        <f>SUM(AF25:AF31)</f>
        <v>396</v>
      </c>
      <c r="AG24" s="191">
        <f>SUM(AG25:AG31)</f>
        <v>0</v>
      </c>
      <c r="AH24" s="191">
        <f>SUM(AH25:AH31)</f>
        <v>38</v>
      </c>
      <c r="AI24" s="191">
        <f>SUM(AI25:AI31)</f>
        <v>117</v>
      </c>
      <c r="AJ24" s="191">
        <f>SUM(AJ25:AJ31)</f>
        <v>0</v>
      </c>
      <c r="AK24" s="190">
        <f t="shared" si="62"/>
        <v>0</v>
      </c>
      <c r="AL24" s="175" t="b">
        <f t="shared" si="34"/>
        <v>1</v>
      </c>
      <c r="AM24" s="245">
        <v>20739</v>
      </c>
      <c r="AN24" s="248">
        <f t="shared" si="26"/>
        <v>0</v>
      </c>
      <c r="AO24" s="247">
        <v>0</v>
      </c>
      <c r="AQ24" s="225"/>
      <c r="AR24" s="187" t="s">
        <v>48</v>
      </c>
      <c r="AS24" s="188">
        <f t="shared" ref="AS24:BB24" si="63">SUM(AS25:AS31)</f>
        <v>20739</v>
      </c>
      <c r="AT24" s="188">
        <f t="shared" si="63"/>
        <v>741</v>
      </c>
      <c r="AU24" s="188">
        <f t="shared" si="63"/>
        <v>538</v>
      </c>
      <c r="AV24" s="188">
        <f t="shared" si="63"/>
        <v>8</v>
      </c>
      <c r="AW24" s="188">
        <f t="shared" si="63"/>
        <v>561</v>
      </c>
      <c r="AX24" s="188">
        <f t="shared" si="63"/>
        <v>230</v>
      </c>
      <c r="AY24" s="177">
        <f t="shared" si="35"/>
        <v>21235</v>
      </c>
      <c r="AZ24" s="188">
        <f t="shared" si="63"/>
        <v>20706</v>
      </c>
      <c r="BA24" s="188">
        <f t="shared" si="63"/>
        <v>0</v>
      </c>
      <c r="BB24" s="188">
        <f t="shared" si="63"/>
        <v>383</v>
      </c>
      <c r="BC24" s="189">
        <f>SUM(BC25:BC31)</f>
        <v>0</v>
      </c>
      <c r="BD24" s="189">
        <f>SUM(BD25:BD31)</f>
        <v>33</v>
      </c>
      <c r="BE24" s="189">
        <f>SUM(BE25:BE31)</f>
        <v>113</v>
      </c>
      <c r="BF24" s="189">
        <f>SUM(BF25:BF31)</f>
        <v>0</v>
      </c>
      <c r="BG24" s="190">
        <f>SUM(BG25:BG31)</f>
        <v>0</v>
      </c>
      <c r="BH24" s="261">
        <v>21300</v>
      </c>
      <c r="BI24" s="224">
        <v>0</v>
      </c>
      <c r="BJ24" s="175" t="b">
        <f t="shared" si="7"/>
        <v>0</v>
      </c>
      <c r="BK24" s="187" t="s">
        <v>48</v>
      </c>
      <c r="BL24" s="190">
        <f t="shared" ref="BL24:CC24" si="64">SUM(BL25:BL31)</f>
        <v>21235</v>
      </c>
      <c r="BM24" s="190">
        <f t="shared" si="64"/>
        <v>897</v>
      </c>
      <c r="BN24" s="190">
        <f t="shared" si="64"/>
        <v>795</v>
      </c>
      <c r="BO24" s="190">
        <f t="shared" si="64"/>
        <v>20</v>
      </c>
      <c r="BP24" s="190">
        <f t="shared" si="64"/>
        <v>530</v>
      </c>
      <c r="BQ24" s="190">
        <f t="shared" si="64"/>
        <v>1484</v>
      </c>
      <c r="BR24" s="190">
        <f t="shared" si="64"/>
        <v>20933</v>
      </c>
      <c r="BS24" s="190">
        <f t="shared" si="64"/>
        <v>20690</v>
      </c>
      <c r="BT24" s="191">
        <f t="shared" si="64"/>
        <v>0</v>
      </c>
      <c r="BU24" s="191">
        <f t="shared" si="64"/>
        <v>1</v>
      </c>
      <c r="BV24" s="191">
        <f t="shared" si="64"/>
        <v>31</v>
      </c>
      <c r="BW24" s="191">
        <f t="shared" si="64"/>
        <v>20</v>
      </c>
      <c r="BX24" s="191">
        <f t="shared" si="64"/>
        <v>1</v>
      </c>
      <c r="BY24" s="191">
        <f t="shared" si="64"/>
        <v>0</v>
      </c>
      <c r="BZ24" s="191">
        <f t="shared" si="64"/>
        <v>149</v>
      </c>
      <c r="CA24" s="191">
        <f t="shared" si="64"/>
        <v>37</v>
      </c>
      <c r="CB24" s="191">
        <f t="shared" si="64"/>
        <v>0</v>
      </c>
      <c r="CC24" s="190">
        <f t="shared" si="64"/>
        <v>4</v>
      </c>
      <c r="CD24" s="175" t="b">
        <f t="shared" si="30"/>
        <v>1</v>
      </c>
      <c r="CE24" s="258">
        <v>20933</v>
      </c>
      <c r="CF24" s="265" t="b">
        <f t="shared" si="31"/>
        <v>1</v>
      </c>
      <c r="CG24" s="259">
        <f t="shared" ref="CG24:CG31" si="65">CE24-BR24</f>
        <v>0</v>
      </c>
      <c r="CH24" s="187" t="s">
        <v>48</v>
      </c>
      <c r="CI24" s="357">
        <f t="shared" ref="CI24:CZ24" si="66">SUM(CI25:CI31)</f>
        <v>22619</v>
      </c>
      <c r="CJ24" s="357">
        <f>SUM(CJ25:CJ31)</f>
        <v>3478</v>
      </c>
      <c r="CK24" s="357">
        <f t="shared" si="66"/>
        <v>2658</v>
      </c>
      <c r="CL24" s="357">
        <f t="shared" si="66"/>
        <v>55</v>
      </c>
      <c r="CM24" s="357">
        <f t="shared" si="66"/>
        <v>2356</v>
      </c>
      <c r="CN24" s="357">
        <f t="shared" si="66"/>
        <v>5521</v>
      </c>
      <c r="CO24" s="357">
        <f t="shared" si="66"/>
        <v>20933</v>
      </c>
      <c r="CP24" s="357">
        <f t="shared" si="66"/>
        <v>20690</v>
      </c>
      <c r="CQ24" s="358">
        <f t="shared" si="66"/>
        <v>0</v>
      </c>
      <c r="CR24" s="358">
        <f t="shared" si="66"/>
        <v>1</v>
      </c>
      <c r="CS24" s="358">
        <f t="shared" si="66"/>
        <v>31</v>
      </c>
      <c r="CT24" s="358">
        <f t="shared" si="66"/>
        <v>20</v>
      </c>
      <c r="CU24" s="358">
        <f t="shared" si="66"/>
        <v>1</v>
      </c>
      <c r="CV24" s="358">
        <f t="shared" si="66"/>
        <v>0</v>
      </c>
      <c r="CW24" s="358">
        <f t="shared" si="66"/>
        <v>149</v>
      </c>
      <c r="CX24" s="358">
        <f t="shared" si="66"/>
        <v>37</v>
      </c>
      <c r="CY24" s="358">
        <f t="shared" si="66"/>
        <v>0</v>
      </c>
      <c r="CZ24" s="357">
        <f t="shared" si="66"/>
        <v>4</v>
      </c>
      <c r="DA24" s="175" t="b">
        <f t="shared" si="8"/>
        <v>1</v>
      </c>
      <c r="DB24" s="175" t="b">
        <f t="shared" si="9"/>
        <v>1</v>
      </c>
      <c r="DC24" s="175" t="b">
        <f t="shared" si="10"/>
        <v>1</v>
      </c>
      <c r="DD24" s="184">
        <f t="shared" si="11"/>
        <v>0</v>
      </c>
    </row>
    <row r="25" spans="1:108" s="175" customFormat="1" x14ac:dyDescent="0.35">
      <c r="B25" s="175" t="s">
        <v>169</v>
      </c>
      <c r="C25" s="181">
        <v>3787</v>
      </c>
      <c r="D25" s="163">
        <v>165</v>
      </c>
      <c r="E25" s="163">
        <v>128</v>
      </c>
      <c r="F25" s="163">
        <v>2</v>
      </c>
      <c r="G25" s="163">
        <v>102</v>
      </c>
      <c r="H25" s="163">
        <v>0</v>
      </c>
      <c r="I25" s="162">
        <f t="shared" si="23"/>
        <v>3980</v>
      </c>
      <c r="J25" s="181">
        <v>3910</v>
      </c>
      <c r="K25" s="181">
        <v>0</v>
      </c>
      <c r="L25" s="181">
        <v>37</v>
      </c>
      <c r="M25" s="181">
        <v>0</v>
      </c>
      <c r="N25" s="181">
        <v>4</v>
      </c>
      <c r="O25" s="181">
        <v>29</v>
      </c>
      <c r="P25" s="181">
        <v>0</v>
      </c>
      <c r="Q25" s="181">
        <v>0</v>
      </c>
      <c r="R25" s="175" t="b">
        <f t="shared" si="14"/>
        <v>1</v>
      </c>
      <c r="S25" s="176">
        <f t="shared" si="15"/>
        <v>3980</v>
      </c>
      <c r="T25" s="175">
        <v>3980</v>
      </c>
      <c r="U25" s="230">
        <f t="shared" si="16"/>
        <v>0</v>
      </c>
      <c r="V25" s="192" t="s">
        <v>169</v>
      </c>
      <c r="W25" s="177">
        <f t="shared" ref="W25:W31" si="67">+I25</f>
        <v>3980</v>
      </c>
      <c r="X25" s="178">
        <v>103</v>
      </c>
      <c r="Y25" s="179">
        <v>81</v>
      </c>
      <c r="Z25" s="179">
        <v>2</v>
      </c>
      <c r="AA25" s="179">
        <v>91</v>
      </c>
      <c r="AB25" s="179">
        <f>5+1</f>
        <v>6</v>
      </c>
      <c r="AC25" s="177">
        <f>W25+X25+Y25+Z25-AA25-AB25</f>
        <v>4069</v>
      </c>
      <c r="AD25" s="181">
        <v>3998</v>
      </c>
      <c r="AE25" s="181">
        <v>0</v>
      </c>
      <c r="AF25" s="181">
        <v>38</v>
      </c>
      <c r="AG25" s="181">
        <v>0</v>
      </c>
      <c r="AH25" s="181">
        <v>5</v>
      </c>
      <c r="AI25" s="181">
        <v>28</v>
      </c>
      <c r="AJ25" s="181">
        <v>0</v>
      </c>
      <c r="AK25" s="181">
        <v>0</v>
      </c>
      <c r="AL25" s="175" t="b">
        <f t="shared" si="34"/>
        <v>1</v>
      </c>
      <c r="AM25" s="246">
        <v>4069</v>
      </c>
      <c r="AN25" s="248">
        <f t="shared" si="26"/>
        <v>0</v>
      </c>
      <c r="AO25" s="246">
        <v>0</v>
      </c>
      <c r="AQ25" s="225"/>
      <c r="AR25" s="192" t="s">
        <v>169</v>
      </c>
      <c r="AS25" s="177">
        <f t="shared" ref="AS25:AS31" si="68">+AC25</f>
        <v>4069</v>
      </c>
      <c r="AT25" s="179">
        <v>131</v>
      </c>
      <c r="AU25" s="179">
        <v>77</v>
      </c>
      <c r="AV25" s="179">
        <v>0</v>
      </c>
      <c r="AW25" s="179">
        <v>116</v>
      </c>
      <c r="AX25" s="179">
        <v>14</v>
      </c>
      <c r="AY25" s="179">
        <f t="shared" si="35"/>
        <v>4147</v>
      </c>
      <c r="AZ25" s="179">
        <v>4080</v>
      </c>
      <c r="BA25" s="179">
        <v>0</v>
      </c>
      <c r="BB25" s="179">
        <v>39</v>
      </c>
      <c r="BC25" s="179">
        <v>0</v>
      </c>
      <c r="BD25" s="179">
        <v>3</v>
      </c>
      <c r="BE25" s="179">
        <v>25</v>
      </c>
      <c r="BF25" s="179">
        <v>0</v>
      </c>
      <c r="BG25" s="179">
        <v>0</v>
      </c>
      <c r="BH25" s="263">
        <v>4147</v>
      </c>
      <c r="BI25" s="224">
        <f>AY25-BH25</f>
        <v>0</v>
      </c>
      <c r="BJ25" s="175" t="b">
        <f t="shared" si="7"/>
        <v>0</v>
      </c>
      <c r="BK25" s="192" t="s">
        <v>169</v>
      </c>
      <c r="BL25" s="180">
        <f t="shared" ref="BL25:BL31" si="69">+AY25</f>
        <v>4147</v>
      </c>
      <c r="BM25" s="179">
        <v>149</v>
      </c>
      <c r="BN25" s="255">
        <f>77+2</f>
        <v>79</v>
      </c>
      <c r="BO25" s="179">
        <v>1</v>
      </c>
      <c r="BP25" s="179">
        <v>62</v>
      </c>
      <c r="BQ25" s="179">
        <v>249</v>
      </c>
      <c r="BR25" s="181">
        <f t="shared" ref="BR25:BR31" si="70">BL25+BM25+BN25+BO25-BP25-BQ25</f>
        <v>4065</v>
      </c>
      <c r="BS25" s="179">
        <v>4007</v>
      </c>
      <c r="BT25" s="181">
        <v>0</v>
      </c>
      <c r="BU25" s="179">
        <v>1</v>
      </c>
      <c r="BV25" s="179">
        <v>3</v>
      </c>
      <c r="BW25" s="181">
        <v>5</v>
      </c>
      <c r="BX25" s="181">
        <v>0</v>
      </c>
      <c r="BY25" s="181">
        <v>0</v>
      </c>
      <c r="BZ25" s="181">
        <v>34</v>
      </c>
      <c r="CA25" s="181">
        <v>15</v>
      </c>
      <c r="CB25" s="181">
        <v>0</v>
      </c>
      <c r="CC25" s="181">
        <v>0</v>
      </c>
      <c r="CD25" s="175" t="b">
        <f t="shared" si="30"/>
        <v>1</v>
      </c>
      <c r="CE25" s="246">
        <v>4065</v>
      </c>
      <c r="CF25" s="265" t="b">
        <f t="shared" si="31"/>
        <v>1</v>
      </c>
      <c r="CG25" s="259">
        <f t="shared" si="65"/>
        <v>0</v>
      </c>
      <c r="CH25" s="192" t="s">
        <v>169</v>
      </c>
      <c r="CI25" s="204">
        <f t="shared" ref="CI25:CI31" si="71">C25</f>
        <v>3787</v>
      </c>
      <c r="CJ25" s="204">
        <f t="shared" ref="CJ25:CJ31" si="72">D25+X25+AT25+BM25</f>
        <v>548</v>
      </c>
      <c r="CK25" s="204">
        <f t="shared" ref="CK25:CK31" si="73">E25+Y25+AU25+BN25</f>
        <v>365</v>
      </c>
      <c r="CL25" s="204">
        <f t="shared" ref="CL25:CL31" si="74">F25+Z25+AV25+BO25</f>
        <v>5</v>
      </c>
      <c r="CM25" s="204">
        <f t="shared" ref="CM25:CM31" si="75">G25+AA25+AW25+BP25</f>
        <v>371</v>
      </c>
      <c r="CN25" s="204">
        <f t="shared" ref="CN25:CN31" si="76">H25+AB25+AX25+BQ25</f>
        <v>269</v>
      </c>
      <c r="CO25" s="204">
        <f t="shared" ref="CO25:CO31" si="77">CI25+CJ25+CK25+CL25-CM25-CN25</f>
        <v>4065</v>
      </c>
      <c r="CP25" s="361">
        <f t="shared" ref="CP25:CP31" si="78">BS25</f>
        <v>4007</v>
      </c>
      <c r="CQ25" s="361">
        <f t="shared" ref="CQ25:CQ31" si="79">BT25</f>
        <v>0</v>
      </c>
      <c r="CR25" s="361">
        <f t="shared" ref="CR25:CR31" si="80">BU25</f>
        <v>1</v>
      </c>
      <c r="CS25" s="361">
        <f t="shared" ref="CS25:CS31" si="81">BV25</f>
        <v>3</v>
      </c>
      <c r="CT25" s="361">
        <f t="shared" ref="CT25:CT31" si="82">BW25</f>
        <v>5</v>
      </c>
      <c r="CU25" s="361">
        <f t="shared" ref="CU25:CU31" si="83">BX25</f>
        <v>0</v>
      </c>
      <c r="CV25" s="361">
        <f t="shared" ref="CV25:CV31" si="84">BY25</f>
        <v>0</v>
      </c>
      <c r="CW25" s="361">
        <f t="shared" ref="CW25:CW31" si="85">BZ25</f>
        <v>34</v>
      </c>
      <c r="CX25" s="361">
        <f t="shared" ref="CX25:CX31" si="86">CA25</f>
        <v>15</v>
      </c>
      <c r="CY25" s="361">
        <f t="shared" ref="CY25:CY31" si="87">CB25</f>
        <v>0</v>
      </c>
      <c r="CZ25" s="361">
        <f t="shared" ref="CZ25:CZ31" si="88">CC25</f>
        <v>0</v>
      </c>
      <c r="DA25" s="175" t="b">
        <f t="shared" si="8"/>
        <v>1</v>
      </c>
      <c r="DB25" s="175" t="b">
        <f t="shared" si="9"/>
        <v>1</v>
      </c>
      <c r="DC25" s="175" t="b">
        <f t="shared" si="10"/>
        <v>1</v>
      </c>
      <c r="DD25" s="184">
        <f t="shared" si="11"/>
        <v>0</v>
      </c>
    </row>
    <row r="26" spans="1:108" s="175" customFormat="1" x14ac:dyDescent="0.35">
      <c r="B26" s="175" t="s">
        <v>504</v>
      </c>
      <c r="C26" s="181">
        <v>1418</v>
      </c>
      <c r="D26" s="163">
        <v>134</v>
      </c>
      <c r="E26" s="163">
        <v>117</v>
      </c>
      <c r="F26" s="163">
        <v>0</v>
      </c>
      <c r="G26" s="163">
        <v>136</v>
      </c>
      <c r="H26" s="163">
        <v>19</v>
      </c>
      <c r="I26" s="162">
        <f t="shared" si="23"/>
        <v>1514</v>
      </c>
      <c r="J26" s="181">
        <v>1433</v>
      </c>
      <c r="K26" s="181">
        <v>0</v>
      </c>
      <c r="L26" s="181">
        <v>53</v>
      </c>
      <c r="M26" s="181">
        <v>0</v>
      </c>
      <c r="N26" s="181">
        <v>14</v>
      </c>
      <c r="O26" s="181">
        <v>14</v>
      </c>
      <c r="P26" s="181">
        <v>0</v>
      </c>
      <c r="Q26" s="181">
        <v>0</v>
      </c>
      <c r="R26" s="175" t="b">
        <f t="shared" si="14"/>
        <v>1</v>
      </c>
      <c r="S26" s="176">
        <f t="shared" si="15"/>
        <v>1514</v>
      </c>
      <c r="T26" s="175">
        <v>1514</v>
      </c>
      <c r="U26" s="230">
        <f t="shared" si="16"/>
        <v>0</v>
      </c>
      <c r="V26" s="175" t="s">
        <v>504</v>
      </c>
      <c r="W26" s="177">
        <f t="shared" si="67"/>
        <v>1514</v>
      </c>
      <c r="X26" s="178">
        <v>66</v>
      </c>
      <c r="Y26" s="179">
        <v>184</v>
      </c>
      <c r="Z26" s="179">
        <v>0</v>
      </c>
      <c r="AA26" s="179">
        <v>74</v>
      </c>
      <c r="AB26" s="179">
        <f>222+64</f>
        <v>286</v>
      </c>
      <c r="AC26" s="177">
        <f t="shared" ref="AC26:AC31" si="89">W26+X26+Y26+Z26-AA26-AB26</f>
        <v>1404</v>
      </c>
      <c r="AD26" s="181">
        <v>1355</v>
      </c>
      <c r="AE26" s="181">
        <v>0</v>
      </c>
      <c r="AF26" s="181">
        <v>35</v>
      </c>
      <c r="AG26" s="181">
        <v>0</v>
      </c>
      <c r="AH26" s="181">
        <v>6</v>
      </c>
      <c r="AI26" s="181">
        <v>8</v>
      </c>
      <c r="AJ26" s="181">
        <v>0</v>
      </c>
      <c r="AK26" s="181">
        <v>0</v>
      </c>
      <c r="AL26" s="175" t="b">
        <f t="shared" si="34"/>
        <v>1</v>
      </c>
      <c r="AM26" s="251">
        <v>1404</v>
      </c>
      <c r="AN26" s="252">
        <f t="shared" si="26"/>
        <v>0</v>
      </c>
      <c r="AO26" s="246">
        <v>0</v>
      </c>
      <c r="AQ26" s="225"/>
      <c r="AR26" s="175" t="s">
        <v>504</v>
      </c>
      <c r="AS26" s="177">
        <f t="shared" si="68"/>
        <v>1404</v>
      </c>
      <c r="AT26" s="179">
        <v>75</v>
      </c>
      <c r="AU26" s="179">
        <v>231</v>
      </c>
      <c r="AV26" s="179">
        <v>0</v>
      </c>
      <c r="AW26" s="179">
        <v>79</v>
      </c>
      <c r="AX26" s="179">
        <v>172</v>
      </c>
      <c r="AY26" s="177">
        <f t="shared" si="35"/>
        <v>1459</v>
      </c>
      <c r="AZ26" s="179">
        <v>1432</v>
      </c>
      <c r="BA26" s="179">
        <v>0</v>
      </c>
      <c r="BB26" s="179">
        <v>18</v>
      </c>
      <c r="BC26" s="179">
        <v>0</v>
      </c>
      <c r="BD26" s="179">
        <v>3</v>
      </c>
      <c r="BE26" s="179">
        <v>6</v>
      </c>
      <c r="BF26" s="179">
        <v>0</v>
      </c>
      <c r="BG26" s="179">
        <v>0</v>
      </c>
      <c r="BH26" s="262">
        <v>1459</v>
      </c>
      <c r="BI26" s="224">
        <f t="shared" si="28"/>
        <v>0</v>
      </c>
      <c r="BJ26" s="175" t="b">
        <f t="shared" si="7"/>
        <v>0</v>
      </c>
      <c r="BK26" s="175" t="s">
        <v>504</v>
      </c>
      <c r="BL26" s="180">
        <f t="shared" si="69"/>
        <v>1459</v>
      </c>
      <c r="BM26" s="179">
        <v>92</v>
      </c>
      <c r="BN26" s="179">
        <v>145</v>
      </c>
      <c r="BO26" s="179">
        <v>0</v>
      </c>
      <c r="BP26" s="179">
        <v>74</v>
      </c>
      <c r="BQ26" s="255">
        <f>285-1</f>
        <v>284</v>
      </c>
      <c r="BR26" s="181">
        <f t="shared" si="70"/>
        <v>1338</v>
      </c>
      <c r="BS26" s="179">
        <v>1315</v>
      </c>
      <c r="BT26" s="181">
        <v>0</v>
      </c>
      <c r="BU26" s="179">
        <v>0</v>
      </c>
      <c r="BV26" s="179">
        <v>1</v>
      </c>
      <c r="BW26" s="181">
        <v>7</v>
      </c>
      <c r="BX26" s="181">
        <v>0</v>
      </c>
      <c r="BY26" s="181">
        <v>0</v>
      </c>
      <c r="BZ26" s="181">
        <v>12</v>
      </c>
      <c r="CA26" s="181">
        <v>0</v>
      </c>
      <c r="CB26" s="181">
        <v>0</v>
      </c>
      <c r="CC26" s="181">
        <v>3</v>
      </c>
      <c r="CD26" s="175" t="b">
        <f t="shared" si="30"/>
        <v>1</v>
      </c>
      <c r="CE26" s="246">
        <v>1338</v>
      </c>
      <c r="CF26" s="265" t="b">
        <f t="shared" si="31"/>
        <v>1</v>
      </c>
      <c r="CG26" s="259">
        <f t="shared" si="65"/>
        <v>0</v>
      </c>
      <c r="CH26" s="175" t="s">
        <v>504</v>
      </c>
      <c r="CI26" s="204">
        <f t="shared" si="71"/>
        <v>1418</v>
      </c>
      <c r="CJ26" s="204">
        <f t="shared" si="72"/>
        <v>367</v>
      </c>
      <c r="CK26" s="204">
        <f t="shared" si="73"/>
        <v>677</v>
      </c>
      <c r="CL26" s="204">
        <f t="shared" si="74"/>
        <v>0</v>
      </c>
      <c r="CM26" s="204">
        <f t="shared" si="75"/>
        <v>363</v>
      </c>
      <c r="CN26" s="204">
        <f t="shared" si="76"/>
        <v>761</v>
      </c>
      <c r="CO26" s="204">
        <f t="shared" si="77"/>
        <v>1338</v>
      </c>
      <c r="CP26" s="361">
        <f t="shared" si="78"/>
        <v>1315</v>
      </c>
      <c r="CQ26" s="361">
        <f t="shared" si="79"/>
        <v>0</v>
      </c>
      <c r="CR26" s="361">
        <f t="shared" si="80"/>
        <v>0</v>
      </c>
      <c r="CS26" s="361">
        <f t="shared" si="81"/>
        <v>1</v>
      </c>
      <c r="CT26" s="361">
        <f t="shared" si="82"/>
        <v>7</v>
      </c>
      <c r="CU26" s="361">
        <f t="shared" si="83"/>
        <v>0</v>
      </c>
      <c r="CV26" s="361">
        <f t="shared" si="84"/>
        <v>0</v>
      </c>
      <c r="CW26" s="361">
        <f t="shared" si="85"/>
        <v>12</v>
      </c>
      <c r="CX26" s="361">
        <f t="shared" si="86"/>
        <v>0</v>
      </c>
      <c r="CY26" s="361">
        <f t="shared" si="87"/>
        <v>0</v>
      </c>
      <c r="CZ26" s="361">
        <f t="shared" si="88"/>
        <v>3</v>
      </c>
      <c r="DA26" s="175" t="b">
        <f t="shared" si="8"/>
        <v>1</v>
      </c>
      <c r="DB26" s="175" t="b">
        <f t="shared" si="9"/>
        <v>1</v>
      </c>
      <c r="DC26" s="175" t="b">
        <f t="shared" si="10"/>
        <v>1</v>
      </c>
      <c r="DD26" s="184">
        <f t="shared" si="11"/>
        <v>0</v>
      </c>
    </row>
    <row r="27" spans="1:108" s="175" customFormat="1" ht="16.5" customHeight="1" x14ac:dyDescent="0.35">
      <c r="B27" s="175" t="s">
        <v>555</v>
      </c>
      <c r="C27" s="181">
        <v>1244</v>
      </c>
      <c r="D27" s="163">
        <v>65</v>
      </c>
      <c r="E27" s="163">
        <f>37+1</f>
        <v>38</v>
      </c>
      <c r="F27" s="163">
        <v>0</v>
      </c>
      <c r="G27" s="163">
        <v>52</v>
      </c>
      <c r="H27" s="163">
        <v>164</v>
      </c>
      <c r="I27" s="162">
        <f t="shared" si="23"/>
        <v>1131</v>
      </c>
      <c r="J27" s="181">
        <v>1128</v>
      </c>
      <c r="K27" s="181">
        <v>0</v>
      </c>
      <c r="L27" s="181">
        <v>3</v>
      </c>
      <c r="M27" s="181">
        <v>0</v>
      </c>
      <c r="N27" s="181">
        <v>0</v>
      </c>
      <c r="O27" s="181">
        <v>0</v>
      </c>
      <c r="P27" s="181">
        <v>0</v>
      </c>
      <c r="Q27" s="181">
        <v>0</v>
      </c>
      <c r="R27" s="175" t="b">
        <f t="shared" si="14"/>
        <v>1</v>
      </c>
      <c r="S27" s="176">
        <f t="shared" si="15"/>
        <v>1131</v>
      </c>
      <c r="T27" s="175">
        <v>1131</v>
      </c>
      <c r="U27" s="230">
        <f t="shared" si="16"/>
        <v>0</v>
      </c>
      <c r="V27" s="175" t="s">
        <v>555</v>
      </c>
      <c r="W27" s="177">
        <f t="shared" si="67"/>
        <v>1131</v>
      </c>
      <c r="X27" s="178">
        <v>45</v>
      </c>
      <c r="Y27" s="179">
        <v>27</v>
      </c>
      <c r="Z27" s="179">
        <v>0</v>
      </c>
      <c r="AA27" s="179">
        <v>80</v>
      </c>
      <c r="AB27" s="179">
        <v>4</v>
      </c>
      <c r="AC27" s="177">
        <f t="shared" si="89"/>
        <v>1119</v>
      </c>
      <c r="AD27" s="181">
        <v>1119</v>
      </c>
      <c r="AE27" s="181">
        <v>0</v>
      </c>
      <c r="AF27" s="181">
        <v>0</v>
      </c>
      <c r="AG27" s="181">
        <v>0</v>
      </c>
      <c r="AH27" s="181">
        <v>0</v>
      </c>
      <c r="AI27" s="181">
        <v>0</v>
      </c>
      <c r="AJ27" s="181">
        <v>0</v>
      </c>
      <c r="AK27" s="181">
        <v>0</v>
      </c>
      <c r="AL27" s="175" t="b">
        <f t="shared" si="34"/>
        <v>1</v>
      </c>
      <c r="AM27" s="246">
        <v>1119</v>
      </c>
      <c r="AN27" s="248">
        <f t="shared" si="26"/>
        <v>0</v>
      </c>
      <c r="AO27" s="246">
        <v>0</v>
      </c>
      <c r="AQ27" s="225"/>
      <c r="AR27" s="175" t="s">
        <v>555</v>
      </c>
      <c r="AS27" s="177">
        <f t="shared" si="68"/>
        <v>1119</v>
      </c>
      <c r="AT27" s="179">
        <v>52</v>
      </c>
      <c r="AU27" s="179">
        <v>39</v>
      </c>
      <c r="AV27" s="179">
        <v>0</v>
      </c>
      <c r="AW27" s="179">
        <v>60</v>
      </c>
      <c r="AX27" s="179">
        <v>18</v>
      </c>
      <c r="AY27" s="177">
        <f t="shared" si="35"/>
        <v>1132</v>
      </c>
      <c r="AZ27" s="179">
        <v>1132</v>
      </c>
      <c r="BA27" s="179">
        <v>0</v>
      </c>
      <c r="BB27" s="179">
        <v>0</v>
      </c>
      <c r="BC27" s="179">
        <v>0</v>
      </c>
      <c r="BD27" s="179">
        <v>0</v>
      </c>
      <c r="BE27" s="179">
        <v>0</v>
      </c>
      <c r="BF27" s="179">
        <v>0</v>
      </c>
      <c r="BG27" s="179">
        <v>0</v>
      </c>
      <c r="BH27" s="262">
        <v>1132</v>
      </c>
      <c r="BI27" s="224">
        <f t="shared" si="28"/>
        <v>0</v>
      </c>
      <c r="BJ27" s="175" t="b">
        <f t="shared" si="7"/>
        <v>0</v>
      </c>
      <c r="BK27" s="175" t="s">
        <v>555</v>
      </c>
      <c r="BL27" s="180">
        <f t="shared" si="69"/>
        <v>1132</v>
      </c>
      <c r="BM27" s="179">
        <v>50</v>
      </c>
      <c r="BN27" s="179">
        <v>37</v>
      </c>
      <c r="BO27" s="179">
        <v>0</v>
      </c>
      <c r="BP27" s="179">
        <v>55</v>
      </c>
      <c r="BQ27" s="179">
        <v>156</v>
      </c>
      <c r="BR27" s="181">
        <f t="shared" si="70"/>
        <v>1008</v>
      </c>
      <c r="BS27" s="179">
        <v>1007</v>
      </c>
      <c r="BT27" s="181">
        <v>0</v>
      </c>
      <c r="BU27" s="179">
        <v>0</v>
      </c>
      <c r="BV27" s="179">
        <v>0</v>
      </c>
      <c r="BW27" s="181">
        <v>1</v>
      </c>
      <c r="BX27" s="181">
        <v>0</v>
      </c>
      <c r="BY27" s="181">
        <v>0</v>
      </c>
      <c r="BZ27" s="181">
        <v>0</v>
      </c>
      <c r="CA27" s="181">
        <v>0</v>
      </c>
      <c r="CB27" s="181">
        <v>0</v>
      </c>
      <c r="CC27" s="181">
        <v>0</v>
      </c>
      <c r="CD27" s="175" t="b">
        <f t="shared" si="30"/>
        <v>1</v>
      </c>
      <c r="CE27" s="246">
        <v>1008</v>
      </c>
      <c r="CF27" s="265" t="b">
        <f t="shared" si="31"/>
        <v>1</v>
      </c>
      <c r="CG27" s="259">
        <f t="shared" si="65"/>
        <v>0</v>
      </c>
      <c r="CH27" s="175" t="s">
        <v>555</v>
      </c>
      <c r="CI27" s="204">
        <f t="shared" si="71"/>
        <v>1244</v>
      </c>
      <c r="CJ27" s="204">
        <f t="shared" si="72"/>
        <v>212</v>
      </c>
      <c r="CK27" s="204">
        <f t="shared" si="73"/>
        <v>141</v>
      </c>
      <c r="CL27" s="204">
        <f t="shared" si="74"/>
        <v>0</v>
      </c>
      <c r="CM27" s="204">
        <f t="shared" si="75"/>
        <v>247</v>
      </c>
      <c r="CN27" s="204">
        <f t="shared" si="76"/>
        <v>342</v>
      </c>
      <c r="CO27" s="204">
        <f t="shared" si="77"/>
        <v>1008</v>
      </c>
      <c r="CP27" s="361">
        <f t="shared" si="78"/>
        <v>1007</v>
      </c>
      <c r="CQ27" s="361">
        <f t="shared" si="79"/>
        <v>0</v>
      </c>
      <c r="CR27" s="361">
        <f t="shared" si="80"/>
        <v>0</v>
      </c>
      <c r="CS27" s="361">
        <f t="shared" si="81"/>
        <v>0</v>
      </c>
      <c r="CT27" s="361">
        <f t="shared" si="82"/>
        <v>1</v>
      </c>
      <c r="CU27" s="361">
        <f t="shared" si="83"/>
        <v>0</v>
      </c>
      <c r="CV27" s="361">
        <f t="shared" si="84"/>
        <v>0</v>
      </c>
      <c r="CW27" s="361">
        <f t="shared" si="85"/>
        <v>0</v>
      </c>
      <c r="CX27" s="361">
        <f t="shared" si="86"/>
        <v>0</v>
      </c>
      <c r="CY27" s="361">
        <f t="shared" si="87"/>
        <v>0</v>
      </c>
      <c r="CZ27" s="361">
        <f t="shared" si="88"/>
        <v>0</v>
      </c>
      <c r="DA27" s="175" t="b">
        <f t="shared" si="8"/>
        <v>1</v>
      </c>
      <c r="DB27" s="175" t="b">
        <f t="shared" si="9"/>
        <v>1</v>
      </c>
      <c r="DC27" s="175" t="b">
        <f t="shared" si="10"/>
        <v>1</v>
      </c>
      <c r="DD27" s="184">
        <f t="shared" si="11"/>
        <v>0</v>
      </c>
    </row>
    <row r="28" spans="1:108" s="175" customFormat="1" ht="15.75" customHeight="1" x14ac:dyDescent="0.35">
      <c r="B28" s="175" t="s">
        <v>505</v>
      </c>
      <c r="C28" s="181">
        <v>3617</v>
      </c>
      <c r="D28" s="163">
        <v>155</v>
      </c>
      <c r="E28" s="163">
        <v>94</v>
      </c>
      <c r="F28" s="163">
        <v>0</v>
      </c>
      <c r="G28" s="163">
        <v>48</v>
      </c>
      <c r="H28" s="163">
        <v>709</v>
      </c>
      <c r="I28" s="162">
        <f t="shared" si="23"/>
        <v>3109</v>
      </c>
      <c r="J28" s="181">
        <v>2983</v>
      </c>
      <c r="K28" s="181">
        <v>0</v>
      </c>
      <c r="L28" s="181">
        <v>37</v>
      </c>
      <c r="M28" s="181">
        <v>0</v>
      </c>
      <c r="N28" s="181">
        <v>17</v>
      </c>
      <c r="O28" s="181">
        <v>72</v>
      </c>
      <c r="P28" s="181">
        <v>0</v>
      </c>
      <c r="Q28" s="181">
        <v>0</v>
      </c>
      <c r="R28" s="175" t="b">
        <f t="shared" si="14"/>
        <v>1</v>
      </c>
      <c r="S28" s="176">
        <f t="shared" si="15"/>
        <v>3109</v>
      </c>
      <c r="T28" s="175">
        <v>3109</v>
      </c>
      <c r="U28" s="230">
        <f t="shared" si="16"/>
        <v>0</v>
      </c>
      <c r="V28" s="175" t="s">
        <v>505</v>
      </c>
      <c r="W28" s="177">
        <f t="shared" si="67"/>
        <v>3109</v>
      </c>
      <c r="X28" s="178">
        <v>101</v>
      </c>
      <c r="Y28" s="179">
        <v>151</v>
      </c>
      <c r="Z28" s="179">
        <v>0</v>
      </c>
      <c r="AA28" s="179">
        <v>48</v>
      </c>
      <c r="AB28" s="179">
        <v>383</v>
      </c>
      <c r="AC28" s="177">
        <f t="shared" si="89"/>
        <v>2930</v>
      </c>
      <c r="AD28" s="181">
        <v>2798</v>
      </c>
      <c r="AE28" s="181">
        <v>0</v>
      </c>
      <c r="AF28" s="181">
        <v>82</v>
      </c>
      <c r="AG28" s="181">
        <v>0</v>
      </c>
      <c r="AH28" s="181">
        <v>18</v>
      </c>
      <c r="AI28" s="181">
        <v>32</v>
      </c>
      <c r="AJ28" s="181">
        <v>0</v>
      </c>
      <c r="AK28" s="181">
        <v>0</v>
      </c>
      <c r="AL28" s="175" t="b">
        <f t="shared" si="34"/>
        <v>1</v>
      </c>
      <c r="AM28" s="246">
        <v>2930</v>
      </c>
      <c r="AN28" s="248">
        <f t="shared" si="26"/>
        <v>0</v>
      </c>
      <c r="AO28" s="246">
        <v>0</v>
      </c>
      <c r="AQ28" s="225"/>
      <c r="AR28" s="175" t="s">
        <v>505</v>
      </c>
      <c r="AS28" s="177">
        <f t="shared" si="68"/>
        <v>2930</v>
      </c>
      <c r="AT28" s="179">
        <v>93</v>
      </c>
      <c r="AU28" s="179">
        <v>91</v>
      </c>
      <c r="AV28" s="179">
        <v>1</v>
      </c>
      <c r="AW28" s="179">
        <v>46</v>
      </c>
      <c r="AX28" s="179">
        <v>21</v>
      </c>
      <c r="AY28" s="177">
        <f t="shared" si="35"/>
        <v>3048</v>
      </c>
      <c r="AZ28" s="179">
        <v>2923</v>
      </c>
      <c r="BA28" s="179">
        <v>0</v>
      </c>
      <c r="BB28" s="179">
        <v>81</v>
      </c>
      <c r="BC28" s="179">
        <v>0</v>
      </c>
      <c r="BD28" s="179">
        <v>17</v>
      </c>
      <c r="BE28" s="179">
        <v>27</v>
      </c>
      <c r="BF28" s="179">
        <v>0</v>
      </c>
      <c r="BG28" s="179">
        <v>0</v>
      </c>
      <c r="BH28" s="262">
        <v>3048</v>
      </c>
      <c r="BI28" s="224">
        <f t="shared" si="28"/>
        <v>0</v>
      </c>
      <c r="BJ28" s="175" t="b">
        <f t="shared" si="7"/>
        <v>0</v>
      </c>
      <c r="BK28" s="175" t="s">
        <v>505</v>
      </c>
      <c r="BL28" s="180">
        <f t="shared" si="69"/>
        <v>3048</v>
      </c>
      <c r="BM28" s="179">
        <v>110</v>
      </c>
      <c r="BN28" s="179">
        <v>136</v>
      </c>
      <c r="BO28" s="179">
        <v>1</v>
      </c>
      <c r="BP28" s="179">
        <v>33</v>
      </c>
      <c r="BQ28" s="179">
        <v>83</v>
      </c>
      <c r="BR28" s="181">
        <f t="shared" si="70"/>
        <v>3179</v>
      </c>
      <c r="BS28" s="179">
        <v>3059</v>
      </c>
      <c r="BT28" s="181">
        <v>0</v>
      </c>
      <c r="BU28" s="179">
        <v>0</v>
      </c>
      <c r="BV28" s="179">
        <v>17</v>
      </c>
      <c r="BW28" s="181">
        <v>1</v>
      </c>
      <c r="BX28" s="181">
        <v>1</v>
      </c>
      <c r="BY28" s="181">
        <v>0</v>
      </c>
      <c r="BZ28" s="181">
        <v>80</v>
      </c>
      <c r="CA28" s="181">
        <v>21</v>
      </c>
      <c r="CB28" s="181">
        <v>0</v>
      </c>
      <c r="CC28" s="181">
        <v>0</v>
      </c>
      <c r="CD28" s="175" t="b">
        <f t="shared" si="30"/>
        <v>1</v>
      </c>
      <c r="CE28" s="246">
        <v>3179</v>
      </c>
      <c r="CF28" s="265" t="b">
        <f t="shared" si="31"/>
        <v>1</v>
      </c>
      <c r="CG28" s="259">
        <f t="shared" si="65"/>
        <v>0</v>
      </c>
      <c r="CH28" s="175" t="s">
        <v>505</v>
      </c>
      <c r="CI28" s="204">
        <f t="shared" si="71"/>
        <v>3617</v>
      </c>
      <c r="CJ28" s="204">
        <f t="shared" si="72"/>
        <v>459</v>
      </c>
      <c r="CK28" s="204">
        <f t="shared" si="73"/>
        <v>472</v>
      </c>
      <c r="CL28" s="204">
        <f t="shared" si="74"/>
        <v>2</v>
      </c>
      <c r="CM28" s="204">
        <f t="shared" si="75"/>
        <v>175</v>
      </c>
      <c r="CN28" s="204">
        <f t="shared" si="76"/>
        <v>1196</v>
      </c>
      <c r="CO28" s="204">
        <f t="shared" si="77"/>
        <v>3179</v>
      </c>
      <c r="CP28" s="361">
        <f t="shared" si="78"/>
        <v>3059</v>
      </c>
      <c r="CQ28" s="361">
        <f t="shared" si="79"/>
        <v>0</v>
      </c>
      <c r="CR28" s="361">
        <f t="shared" si="80"/>
        <v>0</v>
      </c>
      <c r="CS28" s="361">
        <f t="shared" si="81"/>
        <v>17</v>
      </c>
      <c r="CT28" s="361">
        <f t="shared" si="82"/>
        <v>1</v>
      </c>
      <c r="CU28" s="361">
        <f t="shared" si="83"/>
        <v>1</v>
      </c>
      <c r="CV28" s="361">
        <f t="shared" si="84"/>
        <v>0</v>
      </c>
      <c r="CW28" s="361">
        <f t="shared" si="85"/>
        <v>80</v>
      </c>
      <c r="CX28" s="361">
        <f t="shared" si="86"/>
        <v>21</v>
      </c>
      <c r="CY28" s="361">
        <f t="shared" si="87"/>
        <v>0</v>
      </c>
      <c r="CZ28" s="361">
        <f t="shared" si="88"/>
        <v>0</v>
      </c>
      <c r="DA28" s="175" t="b">
        <f t="shared" si="8"/>
        <v>1</v>
      </c>
      <c r="DB28" s="175" t="b">
        <f t="shared" si="9"/>
        <v>1</v>
      </c>
      <c r="DC28" s="175" t="b">
        <f t="shared" si="10"/>
        <v>1</v>
      </c>
      <c r="DD28" s="184">
        <f t="shared" si="11"/>
        <v>0</v>
      </c>
    </row>
    <row r="29" spans="1:108" s="175" customFormat="1" ht="15.75" customHeight="1" x14ac:dyDescent="0.35">
      <c r="B29" s="175" t="s">
        <v>404</v>
      </c>
      <c r="C29" s="181">
        <v>9101</v>
      </c>
      <c r="D29" s="163">
        <v>481</v>
      </c>
      <c r="E29" s="163">
        <f>185-1</f>
        <v>184</v>
      </c>
      <c r="F29" s="163">
        <v>14</v>
      </c>
      <c r="G29" s="163">
        <v>276</v>
      </c>
      <c r="H29" s="163">
        <v>6</v>
      </c>
      <c r="I29" s="162">
        <f t="shared" si="23"/>
        <v>9498</v>
      </c>
      <c r="J29" s="181">
        <v>9252</v>
      </c>
      <c r="K29" s="181">
        <v>0</v>
      </c>
      <c r="L29" s="181">
        <v>220</v>
      </c>
      <c r="M29" s="181">
        <v>0</v>
      </c>
      <c r="N29" s="181">
        <v>3</v>
      </c>
      <c r="O29" s="181">
        <v>23</v>
      </c>
      <c r="P29" s="181">
        <v>0</v>
      </c>
      <c r="Q29" s="181">
        <v>0</v>
      </c>
      <c r="R29" s="175" t="b">
        <f t="shared" si="14"/>
        <v>1</v>
      </c>
      <c r="S29" s="176">
        <f t="shared" si="15"/>
        <v>9498</v>
      </c>
      <c r="T29" s="175">
        <v>9498</v>
      </c>
      <c r="U29" s="230">
        <v>0</v>
      </c>
      <c r="V29" s="192" t="s">
        <v>404</v>
      </c>
      <c r="W29" s="177">
        <f t="shared" si="67"/>
        <v>9498</v>
      </c>
      <c r="X29" s="178">
        <v>267</v>
      </c>
      <c r="Y29" s="179">
        <v>114</v>
      </c>
      <c r="Z29" s="179">
        <v>9</v>
      </c>
      <c r="AA29" s="179">
        <v>184</v>
      </c>
      <c r="AB29" s="179">
        <v>1530</v>
      </c>
      <c r="AC29" s="177">
        <f t="shared" si="89"/>
        <v>8174</v>
      </c>
      <c r="AD29" s="181">
        <v>7902</v>
      </c>
      <c r="AE29" s="181">
        <v>0</v>
      </c>
      <c r="AF29" s="181">
        <v>224</v>
      </c>
      <c r="AG29" s="181">
        <v>0</v>
      </c>
      <c r="AH29" s="181">
        <v>0</v>
      </c>
      <c r="AI29" s="181">
        <v>48</v>
      </c>
      <c r="AJ29" s="181">
        <v>0</v>
      </c>
      <c r="AK29" s="181">
        <v>0</v>
      </c>
      <c r="AL29" s="175" t="b">
        <f t="shared" si="34"/>
        <v>1</v>
      </c>
      <c r="AM29" s="246">
        <v>8174</v>
      </c>
      <c r="AN29" s="248">
        <f t="shared" si="26"/>
        <v>0</v>
      </c>
      <c r="AO29" s="246">
        <v>0</v>
      </c>
      <c r="AQ29" s="225"/>
      <c r="AR29" s="192" t="s">
        <v>404</v>
      </c>
      <c r="AS29" s="177">
        <f t="shared" si="68"/>
        <v>8174</v>
      </c>
      <c r="AT29" s="179">
        <v>306</v>
      </c>
      <c r="AU29" s="179">
        <v>61</v>
      </c>
      <c r="AV29" s="179">
        <v>6</v>
      </c>
      <c r="AW29" s="179">
        <v>224</v>
      </c>
      <c r="AX29" s="179">
        <v>4</v>
      </c>
      <c r="AY29" s="177">
        <f t="shared" si="35"/>
        <v>8319</v>
      </c>
      <c r="AZ29" s="179">
        <v>8046</v>
      </c>
      <c r="BA29" s="179">
        <v>0</v>
      </c>
      <c r="BB29" s="179">
        <v>224</v>
      </c>
      <c r="BC29" s="179">
        <v>0</v>
      </c>
      <c r="BD29" s="179">
        <v>0</v>
      </c>
      <c r="BE29" s="179">
        <v>49</v>
      </c>
      <c r="BF29" s="179">
        <v>0</v>
      </c>
      <c r="BG29" s="179">
        <v>0</v>
      </c>
      <c r="BH29" s="262">
        <v>8319</v>
      </c>
      <c r="BI29" s="224">
        <f t="shared" si="28"/>
        <v>0</v>
      </c>
      <c r="BJ29" s="175" t="b">
        <f t="shared" si="7"/>
        <v>0</v>
      </c>
      <c r="BK29" s="192" t="s">
        <v>404</v>
      </c>
      <c r="BL29" s="180">
        <f t="shared" si="69"/>
        <v>8319</v>
      </c>
      <c r="BM29" s="179">
        <v>355</v>
      </c>
      <c r="BN29" s="179">
        <v>301</v>
      </c>
      <c r="BO29" s="179">
        <v>18</v>
      </c>
      <c r="BP29" s="179">
        <v>226</v>
      </c>
      <c r="BQ29" s="179">
        <v>275</v>
      </c>
      <c r="BR29" s="181">
        <f t="shared" si="70"/>
        <v>8492</v>
      </c>
      <c r="BS29" s="179">
        <v>8488</v>
      </c>
      <c r="BT29" s="181">
        <v>0</v>
      </c>
      <c r="BU29" s="179">
        <v>0</v>
      </c>
      <c r="BV29" s="179">
        <v>0</v>
      </c>
      <c r="BW29" s="181">
        <v>1</v>
      </c>
      <c r="BX29" s="181">
        <v>0</v>
      </c>
      <c r="BY29" s="181">
        <v>0</v>
      </c>
      <c r="BZ29" s="181">
        <v>3</v>
      </c>
      <c r="CA29" s="179">
        <v>0</v>
      </c>
      <c r="CB29" s="181">
        <v>0</v>
      </c>
      <c r="CC29" s="181">
        <v>0</v>
      </c>
      <c r="CD29" s="175" t="b">
        <f t="shared" si="30"/>
        <v>1</v>
      </c>
      <c r="CE29" s="246">
        <v>8492</v>
      </c>
      <c r="CF29" s="265" t="b">
        <f t="shared" si="31"/>
        <v>1</v>
      </c>
      <c r="CG29" s="259">
        <f t="shared" si="65"/>
        <v>0</v>
      </c>
      <c r="CH29" s="192" t="s">
        <v>404</v>
      </c>
      <c r="CI29" s="204">
        <f t="shared" si="71"/>
        <v>9101</v>
      </c>
      <c r="CJ29" s="204">
        <f t="shared" si="72"/>
        <v>1409</v>
      </c>
      <c r="CK29" s="204">
        <f t="shared" si="73"/>
        <v>660</v>
      </c>
      <c r="CL29" s="204">
        <f t="shared" si="74"/>
        <v>47</v>
      </c>
      <c r="CM29" s="204">
        <f t="shared" si="75"/>
        <v>910</v>
      </c>
      <c r="CN29" s="204">
        <f t="shared" si="76"/>
        <v>1815</v>
      </c>
      <c r="CO29" s="204">
        <f t="shared" si="77"/>
        <v>8492</v>
      </c>
      <c r="CP29" s="361">
        <f t="shared" si="78"/>
        <v>8488</v>
      </c>
      <c r="CQ29" s="361">
        <f t="shared" si="79"/>
        <v>0</v>
      </c>
      <c r="CR29" s="361">
        <f t="shared" si="80"/>
        <v>0</v>
      </c>
      <c r="CS29" s="361">
        <f t="shared" si="81"/>
        <v>0</v>
      </c>
      <c r="CT29" s="361">
        <f t="shared" si="82"/>
        <v>1</v>
      </c>
      <c r="CU29" s="361">
        <f t="shared" si="83"/>
        <v>0</v>
      </c>
      <c r="CV29" s="361">
        <f t="shared" si="84"/>
        <v>0</v>
      </c>
      <c r="CW29" s="361">
        <f t="shared" si="85"/>
        <v>3</v>
      </c>
      <c r="CX29" s="361">
        <f t="shared" si="86"/>
        <v>0</v>
      </c>
      <c r="CY29" s="361">
        <f t="shared" si="87"/>
        <v>0</v>
      </c>
      <c r="CZ29" s="361">
        <f t="shared" si="88"/>
        <v>0</v>
      </c>
      <c r="DA29" s="175" t="b">
        <f t="shared" si="8"/>
        <v>1</v>
      </c>
      <c r="DB29" s="175" t="b">
        <f t="shared" si="9"/>
        <v>1</v>
      </c>
      <c r="DC29" s="175" t="b">
        <f t="shared" si="10"/>
        <v>1</v>
      </c>
      <c r="DD29" s="184">
        <f t="shared" si="11"/>
        <v>0</v>
      </c>
    </row>
    <row r="30" spans="1:108" s="175" customFormat="1" ht="15.75" customHeight="1" x14ac:dyDescent="0.35">
      <c r="B30" s="175" t="s">
        <v>506</v>
      </c>
      <c r="C30" s="181">
        <v>2526</v>
      </c>
      <c r="D30" s="163">
        <v>114</v>
      </c>
      <c r="E30" s="163">
        <v>37</v>
      </c>
      <c r="F30" s="163">
        <v>0</v>
      </c>
      <c r="G30" s="163">
        <v>85</v>
      </c>
      <c r="H30" s="163">
        <v>214</v>
      </c>
      <c r="I30" s="162">
        <f t="shared" si="23"/>
        <v>2378</v>
      </c>
      <c r="J30" s="181">
        <v>2348</v>
      </c>
      <c r="K30" s="181">
        <v>0</v>
      </c>
      <c r="L30" s="181">
        <v>17</v>
      </c>
      <c r="M30" s="181">
        <v>0</v>
      </c>
      <c r="N30" s="181">
        <v>10</v>
      </c>
      <c r="O30" s="181">
        <v>3</v>
      </c>
      <c r="P30" s="181">
        <v>0</v>
      </c>
      <c r="Q30" s="181">
        <v>0</v>
      </c>
      <c r="R30" s="175" t="b">
        <f t="shared" si="14"/>
        <v>1</v>
      </c>
      <c r="S30" s="176">
        <f t="shared" si="15"/>
        <v>2378</v>
      </c>
      <c r="T30" s="175">
        <v>2378</v>
      </c>
      <c r="U30" s="230">
        <f t="shared" si="16"/>
        <v>0</v>
      </c>
      <c r="V30" s="175" t="s">
        <v>506</v>
      </c>
      <c r="W30" s="177">
        <f t="shared" si="67"/>
        <v>2378</v>
      </c>
      <c r="X30" s="178">
        <v>94</v>
      </c>
      <c r="Y30" s="179">
        <v>112</v>
      </c>
      <c r="Z30" s="179">
        <v>0</v>
      </c>
      <c r="AA30" s="179">
        <v>52</v>
      </c>
      <c r="AB30" s="179">
        <v>292</v>
      </c>
      <c r="AC30" s="177">
        <f t="shared" si="89"/>
        <v>2240</v>
      </c>
      <c r="AD30" s="181">
        <v>2233</v>
      </c>
      <c r="AE30" s="181">
        <v>0</v>
      </c>
      <c r="AF30" s="181">
        <v>6</v>
      </c>
      <c r="AG30" s="181">
        <v>0</v>
      </c>
      <c r="AH30" s="181">
        <v>1</v>
      </c>
      <c r="AI30" s="181">
        <v>0</v>
      </c>
      <c r="AJ30" s="181">
        <v>0</v>
      </c>
      <c r="AK30" s="181">
        <v>0</v>
      </c>
      <c r="AL30" s="175" t="b">
        <f t="shared" si="34"/>
        <v>1</v>
      </c>
      <c r="AM30" s="246">
        <v>2240</v>
      </c>
      <c r="AN30" s="249">
        <f t="shared" si="26"/>
        <v>0</v>
      </c>
      <c r="AO30" s="246">
        <v>0</v>
      </c>
      <c r="AQ30" s="225"/>
      <c r="AR30" s="175" t="s">
        <v>506</v>
      </c>
      <c r="AS30" s="177">
        <f t="shared" si="68"/>
        <v>2240</v>
      </c>
      <c r="AT30" s="179">
        <v>68</v>
      </c>
      <c r="AU30" s="179">
        <v>16</v>
      </c>
      <c r="AV30" s="179">
        <v>0</v>
      </c>
      <c r="AW30" s="179">
        <v>22</v>
      </c>
      <c r="AX30" s="179">
        <v>0</v>
      </c>
      <c r="AY30" s="177">
        <f t="shared" si="35"/>
        <v>2302</v>
      </c>
      <c r="AZ30" s="179">
        <v>2293</v>
      </c>
      <c r="BA30" s="179">
        <v>0</v>
      </c>
      <c r="BB30" s="179">
        <v>8</v>
      </c>
      <c r="BC30" s="179">
        <v>0</v>
      </c>
      <c r="BD30" s="179">
        <v>1</v>
      </c>
      <c r="BE30" s="179">
        <v>0</v>
      </c>
      <c r="BF30" s="179">
        <v>0</v>
      </c>
      <c r="BG30" s="179">
        <v>0</v>
      </c>
      <c r="BH30" s="262">
        <v>2302</v>
      </c>
      <c r="BI30" s="224">
        <f t="shared" si="28"/>
        <v>0</v>
      </c>
      <c r="BJ30" s="175" t="b">
        <f t="shared" si="7"/>
        <v>0</v>
      </c>
      <c r="BK30" s="175" t="s">
        <v>506</v>
      </c>
      <c r="BL30" s="180">
        <f t="shared" si="69"/>
        <v>2302</v>
      </c>
      <c r="BM30" s="179">
        <v>105</v>
      </c>
      <c r="BN30" s="179">
        <v>49</v>
      </c>
      <c r="BO30" s="179">
        <v>0</v>
      </c>
      <c r="BP30" s="179">
        <v>47</v>
      </c>
      <c r="BQ30" s="179">
        <v>267</v>
      </c>
      <c r="BR30" s="181">
        <f t="shared" si="70"/>
        <v>2142</v>
      </c>
      <c r="BS30" s="179">
        <v>2132</v>
      </c>
      <c r="BT30" s="181">
        <v>0</v>
      </c>
      <c r="BU30" s="179">
        <v>0</v>
      </c>
      <c r="BV30" s="179">
        <v>1</v>
      </c>
      <c r="BW30" s="181">
        <v>2</v>
      </c>
      <c r="BX30" s="181">
        <v>0</v>
      </c>
      <c r="BY30" s="181">
        <v>0</v>
      </c>
      <c r="BZ30" s="181">
        <v>7</v>
      </c>
      <c r="CA30" s="181">
        <v>0</v>
      </c>
      <c r="CB30" s="181">
        <v>0</v>
      </c>
      <c r="CC30" s="181">
        <v>0</v>
      </c>
      <c r="CD30" s="175" t="b">
        <f t="shared" si="30"/>
        <v>1</v>
      </c>
      <c r="CE30" s="246">
        <v>2142</v>
      </c>
      <c r="CF30" s="265" t="b">
        <f t="shared" si="31"/>
        <v>1</v>
      </c>
      <c r="CG30" s="259">
        <f t="shared" si="65"/>
        <v>0</v>
      </c>
      <c r="CH30" s="175" t="s">
        <v>506</v>
      </c>
      <c r="CI30" s="204">
        <f t="shared" si="71"/>
        <v>2526</v>
      </c>
      <c r="CJ30" s="204">
        <f t="shared" si="72"/>
        <v>381</v>
      </c>
      <c r="CK30" s="204">
        <f t="shared" si="73"/>
        <v>214</v>
      </c>
      <c r="CL30" s="204">
        <f t="shared" si="74"/>
        <v>0</v>
      </c>
      <c r="CM30" s="204">
        <f t="shared" si="75"/>
        <v>206</v>
      </c>
      <c r="CN30" s="204">
        <f t="shared" si="76"/>
        <v>773</v>
      </c>
      <c r="CO30" s="204">
        <f t="shared" si="77"/>
        <v>2142</v>
      </c>
      <c r="CP30" s="361">
        <f t="shared" si="78"/>
        <v>2132</v>
      </c>
      <c r="CQ30" s="361">
        <f t="shared" si="79"/>
        <v>0</v>
      </c>
      <c r="CR30" s="361">
        <f t="shared" si="80"/>
        <v>0</v>
      </c>
      <c r="CS30" s="361">
        <f t="shared" si="81"/>
        <v>1</v>
      </c>
      <c r="CT30" s="361">
        <f t="shared" si="82"/>
        <v>2</v>
      </c>
      <c r="CU30" s="361">
        <f t="shared" si="83"/>
        <v>0</v>
      </c>
      <c r="CV30" s="361">
        <f t="shared" si="84"/>
        <v>0</v>
      </c>
      <c r="CW30" s="361">
        <f t="shared" si="85"/>
        <v>7</v>
      </c>
      <c r="CX30" s="361">
        <f t="shared" si="86"/>
        <v>0</v>
      </c>
      <c r="CY30" s="361">
        <f t="shared" si="87"/>
        <v>0</v>
      </c>
      <c r="CZ30" s="361">
        <f t="shared" si="88"/>
        <v>0</v>
      </c>
      <c r="DA30" s="175" t="b">
        <f t="shared" si="8"/>
        <v>1</v>
      </c>
      <c r="DB30" s="175" t="b">
        <f t="shared" si="9"/>
        <v>1</v>
      </c>
      <c r="DC30" s="175" t="b">
        <f t="shared" si="10"/>
        <v>1</v>
      </c>
      <c r="DD30" s="184">
        <f t="shared" si="11"/>
        <v>0</v>
      </c>
    </row>
    <row r="31" spans="1:108" s="175" customFormat="1" ht="16.5" customHeight="1" x14ac:dyDescent="0.35">
      <c r="B31" s="175" t="s">
        <v>507</v>
      </c>
      <c r="C31" s="181">
        <v>926</v>
      </c>
      <c r="D31" s="163">
        <v>25</v>
      </c>
      <c r="E31" s="163">
        <v>29</v>
      </c>
      <c r="F31" s="163">
        <v>0</v>
      </c>
      <c r="G31" s="163">
        <v>20</v>
      </c>
      <c r="H31" s="163">
        <v>193</v>
      </c>
      <c r="I31" s="162">
        <f t="shared" si="23"/>
        <v>767</v>
      </c>
      <c r="J31" s="181">
        <v>750</v>
      </c>
      <c r="K31" s="181">
        <v>0</v>
      </c>
      <c r="L31" s="181">
        <v>7</v>
      </c>
      <c r="M31" s="181">
        <v>0</v>
      </c>
      <c r="N31" s="181">
        <v>8</v>
      </c>
      <c r="O31" s="181">
        <v>2</v>
      </c>
      <c r="P31" s="181">
        <v>0</v>
      </c>
      <c r="Q31" s="181">
        <v>0</v>
      </c>
      <c r="R31" s="175" t="b">
        <f t="shared" si="14"/>
        <v>1</v>
      </c>
      <c r="S31" s="176">
        <f t="shared" si="15"/>
        <v>767</v>
      </c>
      <c r="T31" s="175">
        <v>767</v>
      </c>
      <c r="U31" s="230">
        <f t="shared" si="16"/>
        <v>0</v>
      </c>
      <c r="V31" s="175" t="s">
        <v>507</v>
      </c>
      <c r="W31" s="177">
        <f t="shared" si="67"/>
        <v>767</v>
      </c>
      <c r="X31" s="178">
        <v>25</v>
      </c>
      <c r="Y31" s="179">
        <v>29</v>
      </c>
      <c r="Z31" s="179">
        <v>0</v>
      </c>
      <c r="AA31" s="179">
        <v>17</v>
      </c>
      <c r="AB31" s="179">
        <v>1</v>
      </c>
      <c r="AC31" s="177">
        <f t="shared" si="89"/>
        <v>803</v>
      </c>
      <c r="AD31" s="181">
        <v>783</v>
      </c>
      <c r="AE31" s="181">
        <v>0</v>
      </c>
      <c r="AF31" s="181">
        <v>11</v>
      </c>
      <c r="AG31" s="181">
        <v>0</v>
      </c>
      <c r="AH31" s="181">
        <v>8</v>
      </c>
      <c r="AI31" s="181">
        <v>1</v>
      </c>
      <c r="AJ31" s="181">
        <v>0</v>
      </c>
      <c r="AK31" s="181">
        <v>0</v>
      </c>
      <c r="AL31" s="175" t="b">
        <f t="shared" si="34"/>
        <v>1</v>
      </c>
      <c r="AM31" s="246">
        <v>803</v>
      </c>
      <c r="AN31" s="248">
        <f t="shared" si="26"/>
        <v>0</v>
      </c>
      <c r="AO31" s="246">
        <v>0</v>
      </c>
      <c r="AQ31" s="225"/>
      <c r="AR31" s="175" t="s">
        <v>507</v>
      </c>
      <c r="AS31" s="177">
        <f t="shared" si="68"/>
        <v>803</v>
      </c>
      <c r="AT31" s="179">
        <v>16</v>
      </c>
      <c r="AU31" s="179">
        <v>23</v>
      </c>
      <c r="AV31" s="179">
        <v>1</v>
      </c>
      <c r="AW31" s="179">
        <v>14</v>
      </c>
      <c r="AX31" s="179">
        <v>1</v>
      </c>
      <c r="AY31" s="177">
        <f t="shared" si="35"/>
        <v>828</v>
      </c>
      <c r="AZ31" s="179">
        <v>800</v>
      </c>
      <c r="BA31" s="179">
        <v>0</v>
      </c>
      <c r="BB31" s="179">
        <v>13</v>
      </c>
      <c r="BC31" s="179">
        <v>0</v>
      </c>
      <c r="BD31" s="179">
        <v>9</v>
      </c>
      <c r="BE31" s="179">
        <v>6</v>
      </c>
      <c r="BF31" s="179">
        <v>0</v>
      </c>
      <c r="BG31" s="179">
        <v>0</v>
      </c>
      <c r="BH31" s="262">
        <v>828</v>
      </c>
      <c r="BI31" s="224">
        <f t="shared" si="28"/>
        <v>0</v>
      </c>
      <c r="BJ31" s="175" t="b">
        <f t="shared" si="7"/>
        <v>0</v>
      </c>
      <c r="BK31" s="175" t="s">
        <v>507</v>
      </c>
      <c r="BL31" s="180">
        <f t="shared" si="69"/>
        <v>828</v>
      </c>
      <c r="BM31" s="179">
        <v>36</v>
      </c>
      <c r="BN31" s="179">
        <v>48</v>
      </c>
      <c r="BO31" s="179">
        <v>0</v>
      </c>
      <c r="BP31" s="179">
        <v>33</v>
      </c>
      <c r="BQ31" s="179">
        <v>170</v>
      </c>
      <c r="BR31" s="181">
        <f t="shared" si="70"/>
        <v>709</v>
      </c>
      <c r="BS31" s="179">
        <v>682</v>
      </c>
      <c r="BT31" s="181">
        <v>0</v>
      </c>
      <c r="BU31" s="179">
        <v>0</v>
      </c>
      <c r="BV31" s="179">
        <v>9</v>
      </c>
      <c r="BW31" s="181">
        <v>3</v>
      </c>
      <c r="BX31" s="181">
        <v>0</v>
      </c>
      <c r="BY31" s="181">
        <v>0</v>
      </c>
      <c r="BZ31" s="181">
        <v>13</v>
      </c>
      <c r="CA31" s="181">
        <v>1</v>
      </c>
      <c r="CB31" s="181">
        <v>0</v>
      </c>
      <c r="CC31" s="181">
        <v>1</v>
      </c>
      <c r="CD31" s="175" t="b">
        <f t="shared" si="30"/>
        <v>1</v>
      </c>
      <c r="CE31" s="246">
        <v>709</v>
      </c>
      <c r="CF31" s="265" t="b">
        <f t="shared" si="31"/>
        <v>1</v>
      </c>
      <c r="CG31" s="259">
        <f t="shared" si="65"/>
        <v>0</v>
      </c>
      <c r="CH31" s="175" t="s">
        <v>507</v>
      </c>
      <c r="CI31" s="204">
        <f t="shared" si="71"/>
        <v>926</v>
      </c>
      <c r="CJ31" s="204">
        <f t="shared" si="72"/>
        <v>102</v>
      </c>
      <c r="CK31" s="204">
        <f t="shared" si="73"/>
        <v>129</v>
      </c>
      <c r="CL31" s="204">
        <f t="shared" si="74"/>
        <v>1</v>
      </c>
      <c r="CM31" s="204">
        <f t="shared" si="75"/>
        <v>84</v>
      </c>
      <c r="CN31" s="204">
        <f t="shared" si="76"/>
        <v>365</v>
      </c>
      <c r="CO31" s="204">
        <f t="shared" si="77"/>
        <v>709</v>
      </c>
      <c r="CP31" s="361">
        <f t="shared" si="78"/>
        <v>682</v>
      </c>
      <c r="CQ31" s="361">
        <f t="shared" si="79"/>
        <v>0</v>
      </c>
      <c r="CR31" s="361">
        <f t="shared" si="80"/>
        <v>0</v>
      </c>
      <c r="CS31" s="361">
        <f t="shared" si="81"/>
        <v>9</v>
      </c>
      <c r="CT31" s="361">
        <f t="shared" si="82"/>
        <v>3</v>
      </c>
      <c r="CU31" s="361">
        <f t="shared" si="83"/>
        <v>0</v>
      </c>
      <c r="CV31" s="361">
        <f t="shared" si="84"/>
        <v>0</v>
      </c>
      <c r="CW31" s="361">
        <f t="shared" si="85"/>
        <v>13</v>
      </c>
      <c r="CX31" s="361">
        <f t="shared" si="86"/>
        <v>1</v>
      </c>
      <c r="CY31" s="361">
        <f t="shared" si="87"/>
        <v>0</v>
      </c>
      <c r="CZ31" s="361">
        <f t="shared" si="88"/>
        <v>1</v>
      </c>
      <c r="DA31" s="175" t="b">
        <f t="shared" si="8"/>
        <v>1</v>
      </c>
      <c r="DB31" s="175" t="b">
        <f t="shared" si="9"/>
        <v>1</v>
      </c>
      <c r="DC31" s="175" t="b">
        <f t="shared" si="10"/>
        <v>1</v>
      </c>
      <c r="DD31" s="184">
        <f t="shared" si="11"/>
        <v>0</v>
      </c>
    </row>
    <row r="32" spans="1:108" s="175" customFormat="1" ht="15" customHeight="1" x14ac:dyDescent="0.35">
      <c r="D32" s="212"/>
      <c r="E32" s="212"/>
      <c r="F32" s="212"/>
      <c r="G32" s="212"/>
      <c r="H32" s="163"/>
      <c r="I32" s="162"/>
      <c r="J32" s="181"/>
      <c r="K32" s="174"/>
      <c r="L32" s="174"/>
      <c r="M32" s="174"/>
      <c r="N32" s="174"/>
      <c r="O32" s="174"/>
      <c r="P32" s="174"/>
      <c r="Q32" s="181"/>
      <c r="S32" s="176"/>
      <c r="U32" s="230"/>
      <c r="V32" s="206"/>
      <c r="W32" s="209"/>
      <c r="X32" s="209"/>
      <c r="Y32" s="209"/>
      <c r="Z32" s="209"/>
      <c r="AA32" s="209"/>
      <c r="AB32" s="209"/>
      <c r="AD32" s="181"/>
      <c r="AE32" s="174"/>
      <c r="AF32" s="174"/>
      <c r="AG32" s="174"/>
      <c r="AH32" s="174"/>
      <c r="AI32" s="174"/>
      <c r="AJ32" s="174"/>
      <c r="AK32" s="181"/>
      <c r="AM32" s="246"/>
      <c r="AN32" s="248">
        <v>0</v>
      </c>
      <c r="AO32" s="246">
        <v>0</v>
      </c>
      <c r="AQ32" s="225"/>
      <c r="AR32" s="206"/>
      <c r="AS32" s="209"/>
      <c r="AT32" s="179"/>
      <c r="AU32" s="209"/>
      <c r="AV32" s="209"/>
      <c r="AW32" s="209"/>
      <c r="AX32" s="209"/>
      <c r="AY32" s="177"/>
      <c r="BA32" s="179"/>
      <c r="BB32" s="174"/>
      <c r="BC32" s="186"/>
      <c r="BD32" s="174"/>
      <c r="BE32" s="186"/>
      <c r="BF32" s="186"/>
      <c r="BG32" s="181"/>
      <c r="BH32" s="262"/>
      <c r="BI32" s="224">
        <f t="shared" si="28"/>
        <v>0</v>
      </c>
      <c r="BJ32" s="175" t="b">
        <f t="shared" si="7"/>
        <v>1</v>
      </c>
      <c r="BK32" s="206"/>
      <c r="BL32" s="212"/>
      <c r="BM32" s="212"/>
      <c r="BN32" s="212"/>
      <c r="BO32" s="212"/>
      <c r="BP32" s="212"/>
      <c r="BQ32" s="212"/>
      <c r="BS32" s="181"/>
      <c r="BT32" s="174"/>
      <c r="BU32" s="174"/>
      <c r="BV32" s="174"/>
      <c r="BW32" s="174"/>
      <c r="BX32" s="174"/>
      <c r="BY32" s="174"/>
      <c r="BZ32" s="174"/>
      <c r="CA32" s="174"/>
      <c r="CB32" s="181"/>
      <c r="CC32" s="181"/>
      <c r="CD32" s="175" t="b">
        <f t="shared" si="30"/>
        <v>1</v>
      </c>
      <c r="CE32" s="246"/>
      <c r="CF32" s="265" t="b">
        <f t="shared" si="31"/>
        <v>1</v>
      </c>
      <c r="CG32" s="259">
        <v>0</v>
      </c>
      <c r="CH32" s="206"/>
      <c r="CI32" s="362"/>
      <c r="CJ32" s="362"/>
      <c r="CK32" s="362"/>
      <c r="CL32" s="362">
        <f>+F32+Z32+AV32+BO32</f>
        <v>0</v>
      </c>
      <c r="CM32" s="362"/>
      <c r="CN32" s="362"/>
      <c r="CO32" s="359"/>
      <c r="CP32" s="204"/>
      <c r="CQ32" s="360"/>
      <c r="CR32" s="360"/>
      <c r="CS32" s="360"/>
      <c r="CT32" s="360"/>
      <c r="CU32" s="360"/>
      <c r="CV32" s="360"/>
      <c r="CW32" s="360"/>
      <c r="CX32" s="360"/>
      <c r="CY32" s="204"/>
      <c r="CZ32" s="204"/>
      <c r="DA32" s="175" t="b">
        <f t="shared" si="8"/>
        <v>1</v>
      </c>
      <c r="DB32" s="175" t="b">
        <f t="shared" si="9"/>
        <v>1</v>
      </c>
      <c r="DC32" s="175" t="b">
        <f t="shared" si="10"/>
        <v>1</v>
      </c>
      <c r="DD32" s="184">
        <f t="shared" si="11"/>
        <v>0</v>
      </c>
    </row>
    <row r="33" spans="1:108" s="175" customFormat="1" ht="18.75" customHeight="1" x14ac:dyDescent="0.35">
      <c r="A33" s="175">
        <v>1.4</v>
      </c>
      <c r="B33" s="187" t="s">
        <v>49</v>
      </c>
      <c r="C33" s="190">
        <v>13761</v>
      </c>
      <c r="D33" s="190">
        <f t="shared" ref="D33:Q33" si="90">SUM(D34:D38)</f>
        <v>828</v>
      </c>
      <c r="E33" s="190">
        <f t="shared" si="90"/>
        <v>255</v>
      </c>
      <c r="F33" s="190">
        <f t="shared" si="90"/>
        <v>1</v>
      </c>
      <c r="G33" s="190">
        <f t="shared" si="90"/>
        <v>347</v>
      </c>
      <c r="H33" s="172">
        <f t="shared" si="90"/>
        <v>55</v>
      </c>
      <c r="I33" s="234">
        <f t="shared" si="23"/>
        <v>14443</v>
      </c>
      <c r="J33" s="190">
        <f t="shared" si="90"/>
        <v>14071</v>
      </c>
      <c r="K33" s="191">
        <f t="shared" ref="K33:P33" si="91">SUM(K34:K38)</f>
        <v>0</v>
      </c>
      <c r="L33" s="191">
        <f t="shared" si="91"/>
        <v>355</v>
      </c>
      <c r="M33" s="191">
        <f t="shared" si="91"/>
        <v>0</v>
      </c>
      <c r="N33" s="191">
        <f>SUM(N34:N38)</f>
        <v>15</v>
      </c>
      <c r="O33" s="191">
        <f t="shared" si="91"/>
        <v>2</v>
      </c>
      <c r="P33" s="191">
        <f t="shared" si="91"/>
        <v>0</v>
      </c>
      <c r="Q33" s="190">
        <f t="shared" si="90"/>
        <v>0</v>
      </c>
      <c r="R33" s="175" t="b">
        <f t="shared" si="14"/>
        <v>1</v>
      </c>
      <c r="S33" s="176">
        <f t="shared" si="15"/>
        <v>14443</v>
      </c>
      <c r="T33" s="175">
        <v>14443</v>
      </c>
      <c r="U33" s="230">
        <f t="shared" si="16"/>
        <v>0</v>
      </c>
      <c r="V33" s="187" t="s">
        <v>49</v>
      </c>
      <c r="W33" s="188">
        <f>+SUM(W34:W38)</f>
        <v>14443</v>
      </c>
      <c r="X33" s="188">
        <f t="shared" ref="X33:AK33" si="92">SUM(X34:X38)</f>
        <v>465</v>
      </c>
      <c r="Y33" s="188">
        <f t="shared" si="92"/>
        <v>148</v>
      </c>
      <c r="Z33" s="188">
        <f t="shared" si="92"/>
        <v>0</v>
      </c>
      <c r="AA33" s="188">
        <f t="shared" si="92"/>
        <v>325</v>
      </c>
      <c r="AB33" s="188">
        <f>SUM(AB34:AB38)</f>
        <v>1224</v>
      </c>
      <c r="AC33" s="188">
        <f t="shared" si="92"/>
        <v>13507</v>
      </c>
      <c r="AD33" s="190">
        <f t="shared" si="92"/>
        <v>13169</v>
      </c>
      <c r="AE33" s="190">
        <f t="shared" si="92"/>
        <v>0</v>
      </c>
      <c r="AF33" s="191">
        <f>SUM(AF34:AF38)</f>
        <v>322</v>
      </c>
      <c r="AG33" s="191">
        <f>SUM(AG34:AG38)</f>
        <v>0</v>
      </c>
      <c r="AH33" s="191">
        <f>SUM(AH34:AH38)</f>
        <v>14</v>
      </c>
      <c r="AI33" s="191">
        <f>SUM(AI34:AI38)</f>
        <v>2</v>
      </c>
      <c r="AJ33" s="191">
        <f>SUM(AJ34:AJ38)</f>
        <v>0</v>
      </c>
      <c r="AK33" s="190">
        <f t="shared" si="92"/>
        <v>0</v>
      </c>
      <c r="AL33" s="175" t="b">
        <f t="shared" si="34"/>
        <v>1</v>
      </c>
      <c r="AM33" s="245">
        <v>13507</v>
      </c>
      <c r="AN33" s="248">
        <f t="shared" si="26"/>
        <v>0</v>
      </c>
      <c r="AO33" s="247">
        <v>0</v>
      </c>
      <c r="AQ33" s="225"/>
      <c r="AR33" s="187" t="s">
        <v>49</v>
      </c>
      <c r="AS33" s="188">
        <f t="shared" ref="AS33:BB33" si="93">SUM(AS34:AS38)</f>
        <v>13507</v>
      </c>
      <c r="AT33" s="188">
        <f t="shared" si="93"/>
        <v>592</v>
      </c>
      <c r="AU33" s="188">
        <f t="shared" si="93"/>
        <v>177</v>
      </c>
      <c r="AV33" s="188">
        <f t="shared" si="93"/>
        <v>1</v>
      </c>
      <c r="AW33" s="188">
        <f t="shared" si="93"/>
        <v>322</v>
      </c>
      <c r="AX33" s="188">
        <f t="shared" si="93"/>
        <v>799</v>
      </c>
      <c r="AY33" s="177">
        <f t="shared" si="35"/>
        <v>13156</v>
      </c>
      <c r="AZ33" s="188">
        <f t="shared" si="93"/>
        <v>12828</v>
      </c>
      <c r="BA33" s="188">
        <f t="shared" si="93"/>
        <v>0</v>
      </c>
      <c r="BB33" s="188">
        <f t="shared" si="93"/>
        <v>311</v>
      </c>
      <c r="BC33" s="189">
        <f>SUM(BC34:BC38)</f>
        <v>0</v>
      </c>
      <c r="BD33" s="189">
        <f>SUM(BD34:BD38)</f>
        <v>13</v>
      </c>
      <c r="BE33" s="189">
        <f>SUM(BE34:BE38)</f>
        <v>4</v>
      </c>
      <c r="BF33" s="189">
        <f>SUM(BF34:BF38)</f>
        <v>0</v>
      </c>
      <c r="BG33" s="190">
        <f>SUM(BG34:BG38)</f>
        <v>0</v>
      </c>
      <c r="BH33" s="261">
        <v>13156</v>
      </c>
      <c r="BI33" s="224">
        <f t="shared" si="28"/>
        <v>0</v>
      </c>
      <c r="BJ33" s="175" t="b">
        <f t="shared" si="7"/>
        <v>0</v>
      </c>
      <c r="BK33" s="187" t="s">
        <v>49</v>
      </c>
      <c r="BL33" s="190">
        <f t="shared" ref="BL33:CC33" si="94">SUM(BL34:BL38)</f>
        <v>13156</v>
      </c>
      <c r="BM33" s="190">
        <f t="shared" si="94"/>
        <v>567</v>
      </c>
      <c r="BN33" s="190">
        <f t="shared" si="94"/>
        <v>444</v>
      </c>
      <c r="BO33" s="190">
        <f t="shared" si="94"/>
        <v>2</v>
      </c>
      <c r="BP33" s="190">
        <f t="shared" si="94"/>
        <v>439</v>
      </c>
      <c r="BQ33" s="190">
        <f t="shared" si="94"/>
        <v>5174</v>
      </c>
      <c r="BR33" s="190">
        <f t="shared" si="94"/>
        <v>8556</v>
      </c>
      <c r="BS33" s="190">
        <f t="shared" si="94"/>
        <v>8301</v>
      </c>
      <c r="BT33" s="191">
        <f t="shared" si="94"/>
        <v>0</v>
      </c>
      <c r="BU33" s="191">
        <f t="shared" si="94"/>
        <v>0</v>
      </c>
      <c r="BV33" s="191">
        <f t="shared" si="94"/>
        <v>11</v>
      </c>
      <c r="BW33" s="191">
        <f t="shared" si="94"/>
        <v>32</v>
      </c>
      <c r="BX33" s="191">
        <f t="shared" si="94"/>
        <v>2</v>
      </c>
      <c r="BY33" s="191">
        <f t="shared" si="94"/>
        <v>2</v>
      </c>
      <c r="BZ33" s="191">
        <f t="shared" si="94"/>
        <v>205</v>
      </c>
      <c r="CA33" s="191">
        <f t="shared" si="94"/>
        <v>2</v>
      </c>
      <c r="CB33" s="191">
        <f t="shared" si="94"/>
        <v>0</v>
      </c>
      <c r="CC33" s="191">
        <f t="shared" si="94"/>
        <v>1</v>
      </c>
      <c r="CD33" s="175" t="b">
        <f t="shared" si="30"/>
        <v>1</v>
      </c>
      <c r="CE33" s="258">
        <v>8556</v>
      </c>
      <c r="CF33" s="265" t="b">
        <f t="shared" si="31"/>
        <v>1</v>
      </c>
      <c r="CG33" s="259">
        <f t="shared" ref="CG33:CG38" si="95">CE33-BR33</f>
        <v>0</v>
      </c>
      <c r="CH33" s="187" t="s">
        <v>49</v>
      </c>
      <c r="CI33" s="357">
        <f t="shared" ref="CI33:CZ33" si="96">SUM(CI34:CI38)</f>
        <v>13761</v>
      </c>
      <c r="CJ33" s="357">
        <f>SUM(CJ34:CJ38)</f>
        <v>2452</v>
      </c>
      <c r="CK33" s="357">
        <f t="shared" si="96"/>
        <v>1024</v>
      </c>
      <c r="CL33" s="357">
        <f t="shared" si="96"/>
        <v>4</v>
      </c>
      <c r="CM33" s="357">
        <f t="shared" si="96"/>
        <v>1433</v>
      </c>
      <c r="CN33" s="357">
        <f t="shared" si="96"/>
        <v>7252</v>
      </c>
      <c r="CO33" s="357">
        <f t="shared" si="96"/>
        <v>8556</v>
      </c>
      <c r="CP33" s="357">
        <f t="shared" si="96"/>
        <v>8301</v>
      </c>
      <c r="CQ33" s="358">
        <f t="shared" si="96"/>
        <v>0</v>
      </c>
      <c r="CR33" s="358">
        <f t="shared" si="96"/>
        <v>0</v>
      </c>
      <c r="CS33" s="358">
        <f t="shared" si="96"/>
        <v>11</v>
      </c>
      <c r="CT33" s="358">
        <f t="shared" si="96"/>
        <v>32</v>
      </c>
      <c r="CU33" s="358">
        <f t="shared" si="96"/>
        <v>2</v>
      </c>
      <c r="CV33" s="358">
        <f t="shared" si="96"/>
        <v>2</v>
      </c>
      <c r="CW33" s="358">
        <f t="shared" si="96"/>
        <v>205</v>
      </c>
      <c r="CX33" s="358">
        <f t="shared" si="96"/>
        <v>2</v>
      </c>
      <c r="CY33" s="358">
        <f t="shared" si="96"/>
        <v>0</v>
      </c>
      <c r="CZ33" s="358">
        <f t="shared" si="96"/>
        <v>1</v>
      </c>
      <c r="DA33" s="175" t="b">
        <f t="shared" si="8"/>
        <v>1</v>
      </c>
      <c r="DB33" s="175" t="b">
        <f t="shared" si="9"/>
        <v>1</v>
      </c>
      <c r="DC33" s="175" t="b">
        <f t="shared" si="10"/>
        <v>1</v>
      </c>
      <c r="DD33" s="184">
        <f t="shared" si="11"/>
        <v>0</v>
      </c>
    </row>
    <row r="34" spans="1:108" s="175" customFormat="1" ht="18.75" customHeight="1" x14ac:dyDescent="0.35">
      <c r="A34" s="175">
        <v>102</v>
      </c>
      <c r="B34" s="175" t="s">
        <v>405</v>
      </c>
      <c r="C34" s="181">
        <v>10532</v>
      </c>
      <c r="D34" s="163">
        <v>647</v>
      </c>
      <c r="E34" s="163">
        <v>156</v>
      </c>
      <c r="F34" s="163">
        <v>1</v>
      </c>
      <c r="G34" s="163">
        <v>255</v>
      </c>
      <c r="H34" s="163">
        <v>49</v>
      </c>
      <c r="I34" s="162">
        <f t="shared" si="23"/>
        <v>11032</v>
      </c>
      <c r="J34" s="181">
        <v>10706</v>
      </c>
      <c r="K34" s="181">
        <v>0</v>
      </c>
      <c r="L34" s="181">
        <v>313</v>
      </c>
      <c r="M34" s="181">
        <v>0</v>
      </c>
      <c r="N34" s="181">
        <v>13</v>
      </c>
      <c r="O34" s="181">
        <v>0</v>
      </c>
      <c r="P34" s="181">
        <v>0</v>
      </c>
      <c r="Q34" s="181">
        <v>0</v>
      </c>
      <c r="R34" s="175" t="b">
        <f t="shared" si="14"/>
        <v>1</v>
      </c>
      <c r="S34" s="176">
        <f t="shared" si="15"/>
        <v>11032</v>
      </c>
      <c r="T34" s="175">
        <v>11032</v>
      </c>
      <c r="U34" s="230">
        <f t="shared" si="16"/>
        <v>0</v>
      </c>
      <c r="V34" s="192" t="s">
        <v>405</v>
      </c>
      <c r="W34" s="177">
        <f>+I34</f>
        <v>11032</v>
      </c>
      <c r="X34" s="178">
        <v>372</v>
      </c>
      <c r="Y34" s="179">
        <f>92-1</f>
        <v>91</v>
      </c>
      <c r="Z34" s="179">
        <v>0</v>
      </c>
      <c r="AA34" s="179">
        <v>250</v>
      </c>
      <c r="AB34" s="179">
        <v>1036</v>
      </c>
      <c r="AC34" s="177">
        <f>W34+X34+Y34+Z34-AA34-AB34</f>
        <v>10209</v>
      </c>
      <c r="AD34" s="181">
        <v>9925</v>
      </c>
      <c r="AE34" s="181">
        <v>0</v>
      </c>
      <c r="AF34" s="181">
        <v>272</v>
      </c>
      <c r="AG34" s="181">
        <v>0</v>
      </c>
      <c r="AH34" s="181">
        <v>12</v>
      </c>
      <c r="AI34" s="181">
        <v>0</v>
      </c>
      <c r="AJ34" s="181">
        <v>0</v>
      </c>
      <c r="AK34" s="181">
        <v>0</v>
      </c>
      <c r="AL34" s="175" t="b">
        <f t="shared" si="34"/>
        <v>1</v>
      </c>
      <c r="AM34" s="246">
        <v>10209</v>
      </c>
      <c r="AN34" s="248">
        <f t="shared" si="26"/>
        <v>0</v>
      </c>
      <c r="AO34" s="246">
        <v>0</v>
      </c>
      <c r="AQ34" s="225"/>
      <c r="AR34" s="192" t="s">
        <v>405</v>
      </c>
      <c r="AS34" s="177">
        <f>+AC34</f>
        <v>10209</v>
      </c>
      <c r="AT34" s="179">
        <v>450</v>
      </c>
      <c r="AU34" s="255">
        <f>112+2</f>
        <v>114</v>
      </c>
      <c r="AV34" s="179">
        <v>0</v>
      </c>
      <c r="AW34" s="179">
        <v>255</v>
      </c>
      <c r="AX34" s="179">
        <v>758</v>
      </c>
      <c r="AY34" s="179">
        <f t="shared" si="35"/>
        <v>9760</v>
      </c>
      <c r="AZ34" s="179">
        <v>9490</v>
      </c>
      <c r="BA34" s="179">
        <v>0</v>
      </c>
      <c r="BB34" s="179">
        <v>259</v>
      </c>
      <c r="BC34" s="179">
        <v>0</v>
      </c>
      <c r="BD34" s="179">
        <v>11</v>
      </c>
      <c r="BE34" s="179">
        <v>0</v>
      </c>
      <c r="BF34" s="179">
        <v>0</v>
      </c>
      <c r="BG34" s="179">
        <v>0</v>
      </c>
      <c r="BH34" s="264">
        <v>9760</v>
      </c>
      <c r="BI34" s="224">
        <f t="shared" si="28"/>
        <v>0</v>
      </c>
      <c r="BJ34" s="175" t="b">
        <f t="shared" si="7"/>
        <v>0</v>
      </c>
      <c r="BK34" s="192" t="s">
        <v>405</v>
      </c>
      <c r="BL34" s="180">
        <f>+AY34</f>
        <v>9760</v>
      </c>
      <c r="BM34" s="179">
        <v>466</v>
      </c>
      <c r="BN34" s="255">
        <f>355+3</f>
        <v>358</v>
      </c>
      <c r="BO34" s="179">
        <v>1</v>
      </c>
      <c r="BP34" s="179">
        <v>205</v>
      </c>
      <c r="BQ34" s="179">
        <v>5040</v>
      </c>
      <c r="BR34" s="181">
        <f>BL34+BM34+BN34+BO34-BP34-BQ34</f>
        <v>5340</v>
      </c>
      <c r="BS34" s="179">
        <v>5123</v>
      </c>
      <c r="BT34" s="181">
        <v>0</v>
      </c>
      <c r="BU34" s="179">
        <v>0</v>
      </c>
      <c r="BV34" s="179">
        <v>9</v>
      </c>
      <c r="BW34" s="181">
        <v>17</v>
      </c>
      <c r="BX34" s="181">
        <v>2</v>
      </c>
      <c r="BY34" s="181">
        <v>2</v>
      </c>
      <c r="BZ34" s="181">
        <v>187</v>
      </c>
      <c r="CA34" s="181">
        <v>0</v>
      </c>
      <c r="CB34" s="181">
        <v>0</v>
      </c>
      <c r="CC34" s="181">
        <v>0</v>
      </c>
      <c r="CD34" s="175" t="b">
        <f t="shared" si="30"/>
        <v>1</v>
      </c>
      <c r="CE34" s="246">
        <v>5340</v>
      </c>
      <c r="CF34" s="265" t="b">
        <f t="shared" si="31"/>
        <v>1</v>
      </c>
      <c r="CG34" s="259">
        <f t="shared" si="95"/>
        <v>0</v>
      </c>
      <c r="CH34" s="192" t="s">
        <v>405</v>
      </c>
      <c r="CI34" s="204">
        <f t="shared" ref="CI34:CI38" si="97">C34</f>
        <v>10532</v>
      </c>
      <c r="CJ34" s="204">
        <f t="shared" ref="CJ34:CJ38" si="98">D34+X34+AT34+BM34</f>
        <v>1935</v>
      </c>
      <c r="CK34" s="204">
        <f t="shared" ref="CK34:CK38" si="99">E34+Y34+AU34+BN34</f>
        <v>719</v>
      </c>
      <c r="CL34" s="204">
        <f t="shared" ref="CL34:CL38" si="100">F34+Z34+AV34+BO34</f>
        <v>2</v>
      </c>
      <c r="CM34" s="204">
        <f t="shared" ref="CM34:CM38" si="101">G34+AA34+AW34+BP34</f>
        <v>965</v>
      </c>
      <c r="CN34" s="204">
        <f t="shared" ref="CN34:CN38" si="102">H34+AB34+AX34+BQ34</f>
        <v>6883</v>
      </c>
      <c r="CO34" s="204">
        <f t="shared" ref="CO34:CO38" si="103">CI34+CJ34+CK34+CL34-CM34-CN34</f>
        <v>5340</v>
      </c>
      <c r="CP34" s="361">
        <f t="shared" ref="CP34:CP38" si="104">BS34</f>
        <v>5123</v>
      </c>
      <c r="CQ34" s="361">
        <f t="shared" ref="CQ34:CQ38" si="105">BT34</f>
        <v>0</v>
      </c>
      <c r="CR34" s="361">
        <f t="shared" ref="CR34:CR38" si="106">BU34</f>
        <v>0</v>
      </c>
      <c r="CS34" s="361">
        <f t="shared" ref="CS34:CS38" si="107">BV34</f>
        <v>9</v>
      </c>
      <c r="CT34" s="361">
        <f t="shared" ref="CT34:CT38" si="108">BW34</f>
        <v>17</v>
      </c>
      <c r="CU34" s="361">
        <f t="shared" ref="CU34:CU38" si="109">BX34</f>
        <v>2</v>
      </c>
      <c r="CV34" s="361">
        <f t="shared" ref="CV34:CV38" si="110">BY34</f>
        <v>2</v>
      </c>
      <c r="CW34" s="361">
        <f t="shared" ref="CW34:CW38" si="111">BZ34</f>
        <v>187</v>
      </c>
      <c r="CX34" s="361">
        <f t="shared" ref="CX34:CX38" si="112">CA34</f>
        <v>0</v>
      </c>
      <c r="CY34" s="361">
        <f t="shared" ref="CY34:CY38" si="113">CB34</f>
        <v>0</v>
      </c>
      <c r="CZ34" s="361">
        <f t="shared" ref="CZ34:CZ38" si="114">CC34</f>
        <v>0</v>
      </c>
      <c r="DA34" s="175" t="b">
        <f t="shared" si="8"/>
        <v>1</v>
      </c>
      <c r="DB34" s="175" t="b">
        <f t="shared" si="9"/>
        <v>1</v>
      </c>
      <c r="DC34" s="175" t="b">
        <f t="shared" si="10"/>
        <v>1</v>
      </c>
      <c r="DD34" s="184">
        <f t="shared" si="11"/>
        <v>0</v>
      </c>
    </row>
    <row r="35" spans="1:108" s="175" customFormat="1" x14ac:dyDescent="0.35">
      <c r="B35" s="175" t="s">
        <v>516</v>
      </c>
      <c r="C35" s="181">
        <v>1007</v>
      </c>
      <c r="D35" s="163">
        <v>56</v>
      </c>
      <c r="E35" s="163">
        <v>29</v>
      </c>
      <c r="F35" s="163">
        <v>0</v>
      </c>
      <c r="G35" s="163">
        <v>34</v>
      </c>
      <c r="H35" s="163">
        <v>0</v>
      </c>
      <c r="I35" s="162">
        <f t="shared" si="23"/>
        <v>1058</v>
      </c>
      <c r="J35" s="181">
        <v>1054</v>
      </c>
      <c r="K35" s="181">
        <v>0</v>
      </c>
      <c r="L35" s="181">
        <v>3</v>
      </c>
      <c r="M35" s="181">
        <v>0</v>
      </c>
      <c r="N35" s="181">
        <v>1</v>
      </c>
      <c r="O35" s="181">
        <v>0</v>
      </c>
      <c r="P35" s="181">
        <v>0</v>
      </c>
      <c r="Q35" s="181">
        <v>0</v>
      </c>
      <c r="R35" s="175" t="b">
        <f t="shared" si="14"/>
        <v>1</v>
      </c>
      <c r="S35" s="176">
        <f t="shared" si="15"/>
        <v>1058</v>
      </c>
      <c r="T35" s="175">
        <v>1058</v>
      </c>
      <c r="U35" s="230">
        <f t="shared" si="16"/>
        <v>0</v>
      </c>
      <c r="V35" s="175" t="s">
        <v>516</v>
      </c>
      <c r="W35" s="177">
        <f>+I35</f>
        <v>1058</v>
      </c>
      <c r="X35" s="178">
        <v>45</v>
      </c>
      <c r="Y35" s="179">
        <v>29</v>
      </c>
      <c r="Z35" s="179">
        <v>0</v>
      </c>
      <c r="AA35" s="179">
        <v>33</v>
      </c>
      <c r="AB35" s="179">
        <f>177+1</f>
        <v>178</v>
      </c>
      <c r="AC35" s="177">
        <f>W35+X35+Y35+Z35-AA35-AB35</f>
        <v>921</v>
      </c>
      <c r="AD35" s="181">
        <v>912</v>
      </c>
      <c r="AE35" s="181">
        <v>0</v>
      </c>
      <c r="AF35" s="181">
        <v>8</v>
      </c>
      <c r="AG35" s="181">
        <v>0</v>
      </c>
      <c r="AH35" s="181">
        <v>1</v>
      </c>
      <c r="AI35" s="181">
        <v>0</v>
      </c>
      <c r="AJ35" s="181">
        <v>0</v>
      </c>
      <c r="AK35" s="181">
        <v>0</v>
      </c>
      <c r="AL35" s="175" t="b">
        <f t="shared" si="34"/>
        <v>1</v>
      </c>
      <c r="AM35" s="246">
        <v>921</v>
      </c>
      <c r="AN35" s="248">
        <f t="shared" si="26"/>
        <v>0</v>
      </c>
      <c r="AO35" s="246">
        <v>0</v>
      </c>
      <c r="AQ35" s="225"/>
      <c r="AR35" s="175" t="s">
        <v>516</v>
      </c>
      <c r="AS35" s="177">
        <f>+AC35</f>
        <v>921</v>
      </c>
      <c r="AT35" s="179">
        <v>59</v>
      </c>
      <c r="AU35" s="179">
        <v>32</v>
      </c>
      <c r="AV35" s="179">
        <v>1</v>
      </c>
      <c r="AW35" s="179">
        <v>23</v>
      </c>
      <c r="AX35" s="179">
        <v>2</v>
      </c>
      <c r="AY35" s="177">
        <f t="shared" si="35"/>
        <v>988</v>
      </c>
      <c r="AZ35" s="179">
        <v>977</v>
      </c>
      <c r="BA35" s="179">
        <v>0</v>
      </c>
      <c r="BB35" s="179">
        <v>8</v>
      </c>
      <c r="BC35" s="179">
        <v>0</v>
      </c>
      <c r="BD35" s="179">
        <v>1</v>
      </c>
      <c r="BE35" s="179">
        <v>2</v>
      </c>
      <c r="BF35" s="179">
        <v>0</v>
      </c>
      <c r="BG35" s="179">
        <v>0</v>
      </c>
      <c r="BH35" s="262">
        <v>988</v>
      </c>
      <c r="BI35" s="224">
        <f t="shared" si="28"/>
        <v>0</v>
      </c>
      <c r="BJ35" s="175" t="b">
        <f t="shared" si="7"/>
        <v>0</v>
      </c>
      <c r="BK35" s="175" t="s">
        <v>516</v>
      </c>
      <c r="BL35" s="180">
        <f>+AY35</f>
        <v>988</v>
      </c>
      <c r="BM35" s="179">
        <v>45</v>
      </c>
      <c r="BN35" s="179">
        <v>25</v>
      </c>
      <c r="BO35" s="179"/>
      <c r="BP35" s="179">
        <v>24</v>
      </c>
      <c r="BQ35" s="179">
        <v>76</v>
      </c>
      <c r="BR35" s="181">
        <f>BL35+BM35+BN35+BO35-BP35-BQ35</f>
        <v>958</v>
      </c>
      <c r="BS35" s="179">
        <v>950</v>
      </c>
      <c r="BT35" s="181">
        <v>0</v>
      </c>
      <c r="BU35" s="179">
        <v>0</v>
      </c>
      <c r="BV35" s="179">
        <v>1</v>
      </c>
      <c r="BW35" s="181">
        <v>0</v>
      </c>
      <c r="BX35" s="181">
        <v>0</v>
      </c>
      <c r="BY35" s="181">
        <v>0</v>
      </c>
      <c r="BZ35" s="181">
        <v>7</v>
      </c>
      <c r="CA35" s="181">
        <v>0</v>
      </c>
      <c r="CB35" s="181">
        <v>0</v>
      </c>
      <c r="CC35" s="181">
        <v>0</v>
      </c>
      <c r="CD35" s="175" t="b">
        <f t="shared" si="30"/>
        <v>1</v>
      </c>
      <c r="CE35" s="246">
        <v>958</v>
      </c>
      <c r="CF35" s="265" t="b">
        <f t="shared" si="31"/>
        <v>1</v>
      </c>
      <c r="CG35" s="259">
        <f t="shared" si="95"/>
        <v>0</v>
      </c>
      <c r="CH35" s="175" t="s">
        <v>516</v>
      </c>
      <c r="CI35" s="204">
        <f t="shared" si="97"/>
        <v>1007</v>
      </c>
      <c r="CJ35" s="204">
        <f t="shared" si="98"/>
        <v>205</v>
      </c>
      <c r="CK35" s="204">
        <f t="shared" si="99"/>
        <v>115</v>
      </c>
      <c r="CL35" s="204">
        <f t="shared" si="100"/>
        <v>1</v>
      </c>
      <c r="CM35" s="204">
        <f t="shared" si="101"/>
        <v>114</v>
      </c>
      <c r="CN35" s="204">
        <f t="shared" si="102"/>
        <v>256</v>
      </c>
      <c r="CO35" s="204">
        <f t="shared" si="103"/>
        <v>958</v>
      </c>
      <c r="CP35" s="361">
        <f t="shared" si="104"/>
        <v>950</v>
      </c>
      <c r="CQ35" s="361">
        <f t="shared" si="105"/>
        <v>0</v>
      </c>
      <c r="CR35" s="361">
        <f t="shared" si="106"/>
        <v>0</v>
      </c>
      <c r="CS35" s="361">
        <f t="shared" si="107"/>
        <v>1</v>
      </c>
      <c r="CT35" s="361">
        <f t="shared" si="108"/>
        <v>0</v>
      </c>
      <c r="CU35" s="361">
        <f t="shared" si="109"/>
        <v>0</v>
      </c>
      <c r="CV35" s="361">
        <f t="shared" si="110"/>
        <v>0</v>
      </c>
      <c r="CW35" s="361">
        <f t="shared" si="111"/>
        <v>7</v>
      </c>
      <c r="CX35" s="361">
        <f t="shared" si="112"/>
        <v>0</v>
      </c>
      <c r="CY35" s="361">
        <f t="shared" si="113"/>
        <v>0</v>
      </c>
      <c r="CZ35" s="361">
        <f t="shared" si="114"/>
        <v>0</v>
      </c>
      <c r="DA35" s="175" t="b">
        <f t="shared" si="8"/>
        <v>1</v>
      </c>
      <c r="DB35" s="175" t="b">
        <f t="shared" si="9"/>
        <v>1</v>
      </c>
      <c r="DC35" s="175" t="b">
        <f t="shared" si="10"/>
        <v>1</v>
      </c>
      <c r="DD35" s="184">
        <f t="shared" si="11"/>
        <v>0</v>
      </c>
    </row>
    <row r="36" spans="1:108" s="175" customFormat="1" x14ac:dyDescent="0.35">
      <c r="B36" s="175" t="s">
        <v>517</v>
      </c>
      <c r="C36" s="181">
        <v>1094</v>
      </c>
      <c r="D36" s="163">
        <v>54</v>
      </c>
      <c r="E36" s="163">
        <v>17</v>
      </c>
      <c r="F36" s="163">
        <v>0</v>
      </c>
      <c r="G36" s="163">
        <v>21</v>
      </c>
      <c r="H36" s="163">
        <v>6</v>
      </c>
      <c r="I36" s="162">
        <f t="shared" si="23"/>
        <v>1138</v>
      </c>
      <c r="J36" s="181">
        <v>1138</v>
      </c>
      <c r="K36" s="181">
        <v>0</v>
      </c>
      <c r="L36" s="181">
        <v>0</v>
      </c>
      <c r="M36" s="181">
        <v>0</v>
      </c>
      <c r="N36" s="181">
        <v>0</v>
      </c>
      <c r="O36" s="181">
        <v>0</v>
      </c>
      <c r="P36" s="181">
        <v>0</v>
      </c>
      <c r="Q36" s="181">
        <v>0</v>
      </c>
      <c r="R36" s="175" t="b">
        <f t="shared" si="14"/>
        <v>1</v>
      </c>
      <c r="S36" s="176">
        <f t="shared" si="15"/>
        <v>1138</v>
      </c>
      <c r="T36" s="175">
        <v>1138</v>
      </c>
      <c r="U36" s="230">
        <f t="shared" si="16"/>
        <v>0</v>
      </c>
      <c r="V36" s="175" t="s">
        <v>517</v>
      </c>
      <c r="W36" s="177">
        <f>+I36</f>
        <v>1138</v>
      </c>
      <c r="X36" s="178">
        <v>15</v>
      </c>
      <c r="Y36" s="179">
        <v>10</v>
      </c>
      <c r="Z36" s="179">
        <v>0</v>
      </c>
      <c r="AA36" s="179">
        <v>14</v>
      </c>
      <c r="AB36" s="179">
        <v>9</v>
      </c>
      <c r="AC36" s="177">
        <f>W36+X36+Y36+Z36-AA36-AB36</f>
        <v>1140</v>
      </c>
      <c r="AD36" s="181">
        <v>1140</v>
      </c>
      <c r="AE36" s="181">
        <v>0</v>
      </c>
      <c r="AF36" s="181">
        <v>0</v>
      </c>
      <c r="AG36" s="181">
        <v>0</v>
      </c>
      <c r="AH36" s="181">
        <v>0</v>
      </c>
      <c r="AI36" s="181">
        <v>0</v>
      </c>
      <c r="AJ36" s="181">
        <v>0</v>
      </c>
      <c r="AK36" s="181">
        <v>0</v>
      </c>
      <c r="AL36" s="175" t="b">
        <f t="shared" si="34"/>
        <v>1</v>
      </c>
      <c r="AM36" s="246">
        <v>1140</v>
      </c>
      <c r="AN36" s="248">
        <f t="shared" si="26"/>
        <v>0</v>
      </c>
      <c r="AO36" s="246">
        <v>0</v>
      </c>
      <c r="AQ36" s="225"/>
      <c r="AR36" s="175" t="s">
        <v>517</v>
      </c>
      <c r="AS36" s="177">
        <f>+AC36</f>
        <v>1140</v>
      </c>
      <c r="AT36" s="179">
        <v>33</v>
      </c>
      <c r="AU36" s="179">
        <v>7</v>
      </c>
      <c r="AV36" s="179">
        <v>0</v>
      </c>
      <c r="AW36" s="179">
        <v>13</v>
      </c>
      <c r="AX36" s="255">
        <f>37+1</f>
        <v>38</v>
      </c>
      <c r="AY36" s="179">
        <f t="shared" si="35"/>
        <v>1129</v>
      </c>
      <c r="AZ36" s="179">
        <v>1129</v>
      </c>
      <c r="BA36" s="179">
        <v>0</v>
      </c>
      <c r="BB36" s="179">
        <v>0</v>
      </c>
      <c r="BC36" s="179">
        <v>0</v>
      </c>
      <c r="BD36" s="179">
        <v>0</v>
      </c>
      <c r="BE36" s="179">
        <v>0</v>
      </c>
      <c r="BF36" s="179">
        <v>0</v>
      </c>
      <c r="BG36" s="179">
        <v>0</v>
      </c>
      <c r="BH36" s="264">
        <v>1129</v>
      </c>
      <c r="BI36" s="224">
        <f t="shared" si="28"/>
        <v>0</v>
      </c>
      <c r="BJ36" s="175" t="b">
        <f t="shared" si="7"/>
        <v>0</v>
      </c>
      <c r="BK36" s="175" t="s">
        <v>517</v>
      </c>
      <c r="BL36" s="180">
        <f>+AY36</f>
        <v>1129</v>
      </c>
      <c r="BM36" s="179">
        <v>21</v>
      </c>
      <c r="BN36" s="179">
        <v>36</v>
      </c>
      <c r="BO36" s="179"/>
      <c r="BP36" s="179">
        <v>164</v>
      </c>
      <c r="BQ36" s="179">
        <v>19</v>
      </c>
      <c r="BR36" s="181">
        <f>BL36+BM36+BN36+BO36-BP36-BQ36</f>
        <v>1003</v>
      </c>
      <c r="BS36" s="179">
        <v>1002</v>
      </c>
      <c r="BT36" s="181">
        <v>0</v>
      </c>
      <c r="BU36" s="179">
        <v>0</v>
      </c>
      <c r="BV36" s="179">
        <v>0</v>
      </c>
      <c r="BW36" s="181">
        <v>0</v>
      </c>
      <c r="BX36" s="181">
        <v>0</v>
      </c>
      <c r="BY36" s="181">
        <v>0</v>
      </c>
      <c r="BZ36" s="181">
        <v>0</v>
      </c>
      <c r="CA36" s="181">
        <v>0</v>
      </c>
      <c r="CB36" s="181">
        <v>0</v>
      </c>
      <c r="CC36" s="181">
        <v>1</v>
      </c>
      <c r="CD36" s="175" t="b">
        <f t="shared" si="30"/>
        <v>1</v>
      </c>
      <c r="CE36" s="246">
        <v>1003</v>
      </c>
      <c r="CF36" s="265" t="b">
        <f t="shared" si="31"/>
        <v>1</v>
      </c>
      <c r="CG36" s="259">
        <f t="shared" si="95"/>
        <v>0</v>
      </c>
      <c r="CH36" s="175" t="s">
        <v>517</v>
      </c>
      <c r="CI36" s="204">
        <f t="shared" si="97"/>
        <v>1094</v>
      </c>
      <c r="CJ36" s="204">
        <f t="shared" si="98"/>
        <v>123</v>
      </c>
      <c r="CK36" s="204">
        <f t="shared" si="99"/>
        <v>70</v>
      </c>
      <c r="CL36" s="204">
        <f t="shared" si="100"/>
        <v>0</v>
      </c>
      <c r="CM36" s="204">
        <f t="shared" si="101"/>
        <v>212</v>
      </c>
      <c r="CN36" s="204">
        <f t="shared" si="102"/>
        <v>72</v>
      </c>
      <c r="CO36" s="204">
        <f t="shared" si="103"/>
        <v>1003</v>
      </c>
      <c r="CP36" s="361">
        <f t="shared" si="104"/>
        <v>1002</v>
      </c>
      <c r="CQ36" s="361">
        <f t="shared" si="105"/>
        <v>0</v>
      </c>
      <c r="CR36" s="361">
        <f t="shared" si="106"/>
        <v>0</v>
      </c>
      <c r="CS36" s="361">
        <f t="shared" si="107"/>
        <v>0</v>
      </c>
      <c r="CT36" s="361">
        <f t="shared" si="108"/>
        <v>0</v>
      </c>
      <c r="CU36" s="361">
        <f t="shared" si="109"/>
        <v>0</v>
      </c>
      <c r="CV36" s="361">
        <f t="shared" si="110"/>
        <v>0</v>
      </c>
      <c r="CW36" s="361">
        <f t="shared" si="111"/>
        <v>0</v>
      </c>
      <c r="CX36" s="361">
        <f t="shared" si="112"/>
        <v>0</v>
      </c>
      <c r="CY36" s="361">
        <f t="shared" si="113"/>
        <v>0</v>
      </c>
      <c r="CZ36" s="361">
        <f t="shared" si="114"/>
        <v>1</v>
      </c>
      <c r="DA36" s="175" t="b">
        <f t="shared" si="8"/>
        <v>1</v>
      </c>
      <c r="DB36" s="175" t="b">
        <f t="shared" si="9"/>
        <v>1</v>
      </c>
      <c r="DC36" s="175" t="b">
        <f t="shared" si="10"/>
        <v>1</v>
      </c>
      <c r="DD36" s="184">
        <f t="shared" si="11"/>
        <v>0</v>
      </c>
    </row>
    <row r="37" spans="1:108" s="175" customFormat="1" x14ac:dyDescent="0.35">
      <c r="B37" s="175" t="s">
        <v>518</v>
      </c>
      <c r="C37" s="181">
        <v>148</v>
      </c>
      <c r="D37" s="163">
        <v>10</v>
      </c>
      <c r="E37" s="163">
        <v>0</v>
      </c>
      <c r="F37" s="163">
        <v>0</v>
      </c>
      <c r="G37" s="163">
        <v>11</v>
      </c>
      <c r="H37" s="163">
        <v>0</v>
      </c>
      <c r="I37" s="162">
        <f t="shared" si="23"/>
        <v>147</v>
      </c>
      <c r="J37" s="181">
        <v>141</v>
      </c>
      <c r="K37" s="181">
        <v>0</v>
      </c>
      <c r="L37" s="181">
        <v>4</v>
      </c>
      <c r="M37" s="181">
        <v>0</v>
      </c>
      <c r="N37" s="181">
        <v>0</v>
      </c>
      <c r="O37" s="181">
        <v>2</v>
      </c>
      <c r="P37" s="181">
        <v>0</v>
      </c>
      <c r="Q37" s="181">
        <v>0</v>
      </c>
      <c r="R37" s="175" t="b">
        <f t="shared" si="14"/>
        <v>1</v>
      </c>
      <c r="S37" s="176">
        <f t="shared" si="15"/>
        <v>147</v>
      </c>
      <c r="T37" s="175">
        <v>147</v>
      </c>
      <c r="U37" s="230">
        <f t="shared" si="16"/>
        <v>0</v>
      </c>
      <c r="V37" s="175" t="s">
        <v>518</v>
      </c>
      <c r="W37" s="177">
        <f>+I37</f>
        <v>147</v>
      </c>
      <c r="X37" s="178">
        <v>4</v>
      </c>
      <c r="Y37" s="179">
        <v>0</v>
      </c>
      <c r="Z37" s="179">
        <v>0</v>
      </c>
      <c r="AA37" s="179">
        <v>5</v>
      </c>
      <c r="AB37" s="179">
        <v>0</v>
      </c>
      <c r="AC37" s="177">
        <f>W37+X37+Y37+Z37-AA37-AB37</f>
        <v>146</v>
      </c>
      <c r="AD37" s="181">
        <v>140</v>
      </c>
      <c r="AE37" s="181">
        <v>0</v>
      </c>
      <c r="AF37" s="181">
        <v>4</v>
      </c>
      <c r="AG37" s="181">
        <v>0</v>
      </c>
      <c r="AH37" s="181">
        <v>0</v>
      </c>
      <c r="AI37" s="181">
        <v>2</v>
      </c>
      <c r="AJ37" s="181">
        <v>0</v>
      </c>
      <c r="AK37" s="181">
        <v>0</v>
      </c>
      <c r="AL37" s="175" t="b">
        <f t="shared" si="34"/>
        <v>1</v>
      </c>
      <c r="AM37" s="246">
        <v>146</v>
      </c>
      <c r="AN37" s="248">
        <f t="shared" si="26"/>
        <v>0</v>
      </c>
      <c r="AO37" s="246">
        <v>0</v>
      </c>
      <c r="AQ37" s="225"/>
      <c r="AR37" s="175" t="s">
        <v>518</v>
      </c>
      <c r="AS37" s="177">
        <f>+AC37</f>
        <v>146</v>
      </c>
      <c r="AT37" s="179">
        <v>8</v>
      </c>
      <c r="AU37" s="179">
        <v>0</v>
      </c>
      <c r="AV37" s="179">
        <v>0</v>
      </c>
      <c r="AW37" s="179">
        <v>9</v>
      </c>
      <c r="AX37" s="179"/>
      <c r="AY37" s="177">
        <f t="shared" si="35"/>
        <v>145</v>
      </c>
      <c r="AZ37" s="179">
        <v>139</v>
      </c>
      <c r="BA37" s="179">
        <v>0</v>
      </c>
      <c r="BB37" s="179">
        <v>4</v>
      </c>
      <c r="BC37" s="179">
        <v>0</v>
      </c>
      <c r="BD37" s="179">
        <v>0</v>
      </c>
      <c r="BE37" s="179">
        <v>2</v>
      </c>
      <c r="BF37" s="179">
        <v>0</v>
      </c>
      <c r="BG37" s="179">
        <v>0</v>
      </c>
      <c r="BH37" s="262">
        <v>145</v>
      </c>
      <c r="BI37" s="224">
        <f t="shared" si="28"/>
        <v>0</v>
      </c>
      <c r="BJ37" s="175" t="b">
        <f t="shared" si="7"/>
        <v>0</v>
      </c>
      <c r="BK37" s="175" t="s">
        <v>518</v>
      </c>
      <c r="BL37" s="180">
        <f>+AY37</f>
        <v>145</v>
      </c>
      <c r="BM37" s="179">
        <v>4</v>
      </c>
      <c r="BN37" s="179">
        <v>0</v>
      </c>
      <c r="BO37" s="179"/>
      <c r="BP37" s="179">
        <v>12</v>
      </c>
      <c r="BQ37" s="179">
        <v>12</v>
      </c>
      <c r="BR37" s="181">
        <f>BL37+BM37+BN37+BO37-BP37-BQ37</f>
        <v>125</v>
      </c>
      <c r="BS37" s="179">
        <v>119</v>
      </c>
      <c r="BT37" s="181">
        <v>0</v>
      </c>
      <c r="BU37" s="179">
        <v>0</v>
      </c>
      <c r="BV37" s="179">
        <v>0</v>
      </c>
      <c r="BW37" s="181">
        <v>0</v>
      </c>
      <c r="BX37" s="181">
        <v>0</v>
      </c>
      <c r="BY37" s="181">
        <v>0</v>
      </c>
      <c r="BZ37" s="181">
        <v>4</v>
      </c>
      <c r="CA37" s="181">
        <v>2</v>
      </c>
      <c r="CB37" s="181">
        <v>0</v>
      </c>
      <c r="CC37" s="181">
        <v>0</v>
      </c>
      <c r="CD37" s="175" t="b">
        <f t="shared" si="30"/>
        <v>1</v>
      </c>
      <c r="CE37" s="246">
        <v>125</v>
      </c>
      <c r="CF37" s="265" t="b">
        <f t="shared" si="31"/>
        <v>1</v>
      </c>
      <c r="CG37" s="259">
        <f t="shared" si="95"/>
        <v>0</v>
      </c>
      <c r="CH37" s="175" t="s">
        <v>518</v>
      </c>
      <c r="CI37" s="204">
        <f t="shared" si="97"/>
        <v>148</v>
      </c>
      <c r="CJ37" s="204">
        <f t="shared" si="98"/>
        <v>26</v>
      </c>
      <c r="CK37" s="204">
        <f t="shared" si="99"/>
        <v>0</v>
      </c>
      <c r="CL37" s="204">
        <f t="shared" si="100"/>
        <v>0</v>
      </c>
      <c r="CM37" s="204">
        <f t="shared" si="101"/>
        <v>37</v>
      </c>
      <c r="CN37" s="204">
        <f t="shared" si="102"/>
        <v>12</v>
      </c>
      <c r="CO37" s="204">
        <f t="shared" si="103"/>
        <v>125</v>
      </c>
      <c r="CP37" s="361">
        <f t="shared" si="104"/>
        <v>119</v>
      </c>
      <c r="CQ37" s="361">
        <f t="shared" si="105"/>
        <v>0</v>
      </c>
      <c r="CR37" s="361">
        <f t="shared" si="106"/>
        <v>0</v>
      </c>
      <c r="CS37" s="361">
        <f t="shared" si="107"/>
        <v>0</v>
      </c>
      <c r="CT37" s="361">
        <f t="shared" si="108"/>
        <v>0</v>
      </c>
      <c r="CU37" s="361">
        <f t="shared" si="109"/>
        <v>0</v>
      </c>
      <c r="CV37" s="361">
        <f t="shared" si="110"/>
        <v>0</v>
      </c>
      <c r="CW37" s="361">
        <f t="shared" si="111"/>
        <v>4</v>
      </c>
      <c r="CX37" s="361">
        <f t="shared" si="112"/>
        <v>2</v>
      </c>
      <c r="CY37" s="361">
        <f t="shared" si="113"/>
        <v>0</v>
      </c>
      <c r="CZ37" s="361">
        <f t="shared" si="114"/>
        <v>0</v>
      </c>
      <c r="DA37" s="175" t="b">
        <f t="shared" si="8"/>
        <v>1</v>
      </c>
      <c r="DB37" s="175" t="b">
        <f t="shared" si="9"/>
        <v>1</v>
      </c>
      <c r="DC37" s="175" t="b">
        <f t="shared" si="10"/>
        <v>1</v>
      </c>
      <c r="DD37" s="184">
        <f t="shared" si="11"/>
        <v>0</v>
      </c>
    </row>
    <row r="38" spans="1:108" s="175" customFormat="1" x14ac:dyDescent="0.35">
      <c r="B38" s="175" t="s">
        <v>519</v>
      </c>
      <c r="C38" s="181">
        <v>980</v>
      </c>
      <c r="D38" s="163">
        <v>61</v>
      </c>
      <c r="E38" s="163">
        <v>53</v>
      </c>
      <c r="F38" s="163">
        <v>0</v>
      </c>
      <c r="G38" s="163">
        <v>26</v>
      </c>
      <c r="H38" s="163">
        <v>0</v>
      </c>
      <c r="I38" s="162">
        <f t="shared" si="23"/>
        <v>1068</v>
      </c>
      <c r="J38" s="181">
        <v>1032</v>
      </c>
      <c r="K38" s="181">
        <v>0</v>
      </c>
      <c r="L38" s="181">
        <v>35</v>
      </c>
      <c r="M38" s="181">
        <v>0</v>
      </c>
      <c r="N38" s="181">
        <v>1</v>
      </c>
      <c r="O38" s="181">
        <v>0</v>
      </c>
      <c r="P38" s="181">
        <v>0</v>
      </c>
      <c r="Q38" s="181">
        <v>0</v>
      </c>
      <c r="R38" s="175" t="b">
        <f t="shared" si="14"/>
        <v>1</v>
      </c>
      <c r="S38" s="176">
        <f t="shared" si="15"/>
        <v>1068</v>
      </c>
      <c r="T38" s="175">
        <v>1068</v>
      </c>
      <c r="U38" s="230">
        <f t="shared" si="16"/>
        <v>0</v>
      </c>
      <c r="V38" s="175" t="s">
        <v>519</v>
      </c>
      <c r="W38" s="177">
        <f>+I38</f>
        <v>1068</v>
      </c>
      <c r="X38" s="178">
        <v>29</v>
      </c>
      <c r="Y38" s="179">
        <v>18</v>
      </c>
      <c r="Z38" s="179">
        <v>0</v>
      </c>
      <c r="AA38" s="179">
        <v>23</v>
      </c>
      <c r="AB38" s="179">
        <v>1</v>
      </c>
      <c r="AC38" s="177">
        <f>W38+X38+Y38+Z38-AA38-AB38</f>
        <v>1091</v>
      </c>
      <c r="AD38" s="181">
        <v>1052</v>
      </c>
      <c r="AE38" s="181">
        <v>0</v>
      </c>
      <c r="AF38" s="181">
        <v>38</v>
      </c>
      <c r="AG38" s="181">
        <v>0</v>
      </c>
      <c r="AH38" s="181">
        <v>1</v>
      </c>
      <c r="AI38" s="181">
        <v>0</v>
      </c>
      <c r="AJ38" s="181">
        <v>0</v>
      </c>
      <c r="AK38" s="181">
        <v>0</v>
      </c>
      <c r="AL38" s="175" t="b">
        <f t="shared" si="34"/>
        <v>1</v>
      </c>
      <c r="AM38" s="246">
        <v>1091</v>
      </c>
      <c r="AN38" s="248">
        <f t="shared" si="26"/>
        <v>0</v>
      </c>
      <c r="AO38" s="246">
        <v>0</v>
      </c>
      <c r="AQ38" s="225"/>
      <c r="AR38" s="175" t="s">
        <v>519</v>
      </c>
      <c r="AS38" s="177">
        <f>+AC38</f>
        <v>1091</v>
      </c>
      <c r="AT38" s="179">
        <v>42</v>
      </c>
      <c r="AU38" s="179">
        <v>24</v>
      </c>
      <c r="AV38" s="179">
        <v>0</v>
      </c>
      <c r="AW38" s="179">
        <v>22</v>
      </c>
      <c r="AX38" s="179">
        <v>1</v>
      </c>
      <c r="AY38" s="177">
        <f t="shared" si="35"/>
        <v>1134</v>
      </c>
      <c r="AZ38" s="179">
        <v>1093</v>
      </c>
      <c r="BA38" s="179">
        <v>0</v>
      </c>
      <c r="BB38" s="179">
        <v>40</v>
      </c>
      <c r="BC38" s="179">
        <v>0</v>
      </c>
      <c r="BD38" s="179">
        <v>1</v>
      </c>
      <c r="BE38" s="179">
        <v>0</v>
      </c>
      <c r="BF38" s="179">
        <v>0</v>
      </c>
      <c r="BG38" s="179">
        <v>0</v>
      </c>
      <c r="BH38" s="262">
        <v>1134</v>
      </c>
      <c r="BI38" s="224">
        <f t="shared" si="28"/>
        <v>0</v>
      </c>
      <c r="BJ38" s="175" t="b">
        <f t="shared" si="7"/>
        <v>0</v>
      </c>
      <c r="BK38" s="175" t="s">
        <v>519</v>
      </c>
      <c r="BL38" s="180">
        <f>+AY38</f>
        <v>1134</v>
      </c>
      <c r="BM38" s="179">
        <v>31</v>
      </c>
      <c r="BN38" s="179">
        <v>25</v>
      </c>
      <c r="BO38" s="179">
        <v>1</v>
      </c>
      <c r="BP38" s="179">
        <v>34</v>
      </c>
      <c r="BQ38" s="255">
        <f>28-1</f>
        <v>27</v>
      </c>
      <c r="BR38" s="181">
        <f>BL38+BM38+BN38+BO38-BP38-BQ38</f>
        <v>1130</v>
      </c>
      <c r="BS38" s="179">
        <v>1107</v>
      </c>
      <c r="BT38" s="181">
        <v>0</v>
      </c>
      <c r="BU38" s="179">
        <v>0</v>
      </c>
      <c r="BV38" s="179">
        <v>1</v>
      </c>
      <c r="BW38" s="181">
        <v>15</v>
      </c>
      <c r="BX38" s="181">
        <v>0</v>
      </c>
      <c r="BY38" s="181">
        <v>0</v>
      </c>
      <c r="BZ38" s="181">
        <v>7</v>
      </c>
      <c r="CA38" s="181">
        <v>0</v>
      </c>
      <c r="CB38" s="181">
        <v>0</v>
      </c>
      <c r="CC38" s="181">
        <v>0</v>
      </c>
      <c r="CD38" s="175" t="b">
        <f t="shared" si="30"/>
        <v>1</v>
      </c>
      <c r="CE38" s="246">
        <v>1130</v>
      </c>
      <c r="CF38" s="265" t="b">
        <f t="shared" si="31"/>
        <v>1</v>
      </c>
      <c r="CG38" s="259">
        <f t="shared" si="95"/>
        <v>0</v>
      </c>
      <c r="CH38" s="175" t="s">
        <v>519</v>
      </c>
      <c r="CI38" s="204">
        <f t="shared" si="97"/>
        <v>980</v>
      </c>
      <c r="CJ38" s="204">
        <f t="shared" si="98"/>
        <v>163</v>
      </c>
      <c r="CK38" s="204">
        <f t="shared" si="99"/>
        <v>120</v>
      </c>
      <c r="CL38" s="204">
        <f t="shared" si="100"/>
        <v>1</v>
      </c>
      <c r="CM38" s="204">
        <f t="shared" si="101"/>
        <v>105</v>
      </c>
      <c r="CN38" s="204">
        <f t="shared" si="102"/>
        <v>29</v>
      </c>
      <c r="CO38" s="204">
        <f t="shared" si="103"/>
        <v>1130</v>
      </c>
      <c r="CP38" s="361">
        <f t="shared" si="104"/>
        <v>1107</v>
      </c>
      <c r="CQ38" s="361">
        <f t="shared" si="105"/>
        <v>0</v>
      </c>
      <c r="CR38" s="361">
        <f t="shared" si="106"/>
        <v>0</v>
      </c>
      <c r="CS38" s="361">
        <f t="shared" si="107"/>
        <v>1</v>
      </c>
      <c r="CT38" s="361">
        <f t="shared" si="108"/>
        <v>15</v>
      </c>
      <c r="CU38" s="361">
        <f t="shared" si="109"/>
        <v>0</v>
      </c>
      <c r="CV38" s="361">
        <f t="shared" si="110"/>
        <v>0</v>
      </c>
      <c r="CW38" s="361">
        <f t="shared" si="111"/>
        <v>7</v>
      </c>
      <c r="CX38" s="361">
        <f t="shared" si="112"/>
        <v>0</v>
      </c>
      <c r="CY38" s="361">
        <f t="shared" si="113"/>
        <v>0</v>
      </c>
      <c r="CZ38" s="361">
        <f t="shared" si="114"/>
        <v>0</v>
      </c>
      <c r="DA38" s="175" t="b">
        <f t="shared" si="8"/>
        <v>1</v>
      </c>
      <c r="DB38" s="175" t="b">
        <f t="shared" si="9"/>
        <v>1</v>
      </c>
      <c r="DC38" s="175" t="b">
        <f t="shared" si="10"/>
        <v>1</v>
      </c>
      <c r="DD38" s="184">
        <f t="shared" si="11"/>
        <v>0</v>
      </c>
    </row>
    <row r="39" spans="1:108" s="175" customFormat="1" x14ac:dyDescent="0.35">
      <c r="D39" s="181"/>
      <c r="E39" s="181"/>
      <c r="F39" s="181"/>
      <c r="G39" s="181"/>
      <c r="H39" s="163"/>
      <c r="I39" s="162"/>
      <c r="J39" s="181"/>
      <c r="K39" s="174"/>
      <c r="L39" s="174"/>
      <c r="M39" s="174"/>
      <c r="N39" s="174"/>
      <c r="O39" s="174"/>
      <c r="P39" s="174"/>
      <c r="Q39" s="181"/>
      <c r="S39" s="176"/>
      <c r="U39" s="230"/>
      <c r="V39" s="185"/>
      <c r="W39" s="179"/>
      <c r="X39" s="179"/>
      <c r="Y39" s="179"/>
      <c r="Z39" s="179"/>
      <c r="AA39" s="179"/>
      <c r="AB39" s="179"/>
      <c r="AD39" s="181"/>
      <c r="AE39" s="174"/>
      <c r="AF39" s="174"/>
      <c r="AG39" s="174"/>
      <c r="AH39" s="174"/>
      <c r="AI39" s="174"/>
      <c r="AJ39" s="174"/>
      <c r="AK39" s="181"/>
      <c r="AM39" s="246"/>
      <c r="AN39" s="248">
        <v>0</v>
      </c>
      <c r="AO39" s="246">
        <v>0</v>
      </c>
      <c r="AQ39" s="225"/>
      <c r="AR39" s="185"/>
      <c r="AS39" s="179"/>
      <c r="AT39" s="179"/>
      <c r="AU39" s="179"/>
      <c r="AV39" s="179"/>
      <c r="AW39" s="179"/>
      <c r="AX39" s="179"/>
      <c r="AY39" s="177"/>
      <c r="BA39" s="179"/>
      <c r="BB39" s="174"/>
      <c r="BC39" s="186"/>
      <c r="BD39" s="174"/>
      <c r="BE39" s="186"/>
      <c r="BF39" s="186"/>
      <c r="BG39" s="181"/>
      <c r="BH39" s="262"/>
      <c r="BI39" s="224">
        <f t="shared" si="28"/>
        <v>0</v>
      </c>
      <c r="BJ39" s="175" t="b">
        <f t="shared" si="7"/>
        <v>1</v>
      </c>
      <c r="BK39" s="185"/>
      <c r="BL39" s="181"/>
      <c r="BM39" s="181"/>
      <c r="BN39" s="181"/>
      <c r="BO39" s="181"/>
      <c r="BP39" s="181"/>
      <c r="BQ39" s="181"/>
      <c r="BS39" s="181"/>
      <c r="BT39" s="174"/>
      <c r="BU39" s="174"/>
      <c r="BV39" s="174"/>
      <c r="BW39" s="174"/>
      <c r="BX39" s="174"/>
      <c r="BY39" s="174"/>
      <c r="BZ39" s="174"/>
      <c r="CA39" s="174"/>
      <c r="CB39" s="181"/>
      <c r="CC39" s="181"/>
      <c r="CD39" s="175" t="b">
        <f t="shared" si="30"/>
        <v>1</v>
      </c>
      <c r="CE39" s="246"/>
      <c r="CF39" s="265" t="b">
        <f t="shared" si="31"/>
        <v>1</v>
      </c>
      <c r="CG39" s="259">
        <v>0</v>
      </c>
      <c r="CH39" s="185"/>
      <c r="CI39" s="204"/>
      <c r="CJ39" s="204"/>
      <c r="CK39" s="204"/>
      <c r="CL39" s="204">
        <f>+F39+Z39+AV39+BO39</f>
        <v>0</v>
      </c>
      <c r="CM39" s="204"/>
      <c r="CN39" s="204"/>
      <c r="CO39" s="359"/>
      <c r="CP39" s="204"/>
      <c r="CQ39" s="360"/>
      <c r="CR39" s="360"/>
      <c r="CS39" s="360"/>
      <c r="CT39" s="360"/>
      <c r="CU39" s="360"/>
      <c r="CV39" s="360"/>
      <c r="CW39" s="360"/>
      <c r="CX39" s="360"/>
      <c r="CY39" s="204"/>
      <c r="CZ39" s="204"/>
      <c r="DA39" s="175" t="b">
        <f t="shared" si="8"/>
        <v>1</v>
      </c>
      <c r="DB39" s="175" t="b">
        <f t="shared" si="9"/>
        <v>1</v>
      </c>
      <c r="DC39" s="175" t="b">
        <f t="shared" si="10"/>
        <v>1</v>
      </c>
      <c r="DD39" s="184">
        <f t="shared" si="11"/>
        <v>0</v>
      </c>
    </row>
    <row r="40" spans="1:108" s="175" customFormat="1" x14ac:dyDescent="0.35">
      <c r="A40" s="175">
        <v>1.5</v>
      </c>
      <c r="B40" s="187" t="s">
        <v>50</v>
      </c>
      <c r="C40" s="190">
        <v>11362</v>
      </c>
      <c r="D40" s="190">
        <f>SUM(D41:D45)</f>
        <v>670</v>
      </c>
      <c r="E40" s="190">
        <f>SUM(E41:E45)</f>
        <v>147</v>
      </c>
      <c r="F40" s="180">
        <f>SUM(F41:F45)</f>
        <v>4</v>
      </c>
      <c r="G40" s="190">
        <f>SUM(G41:G45)</f>
        <v>261</v>
      </c>
      <c r="H40" s="172">
        <f>SUM(H41:H45)</f>
        <v>83</v>
      </c>
      <c r="I40" s="234">
        <f t="shared" si="23"/>
        <v>11839</v>
      </c>
      <c r="J40" s="190">
        <f>SUM(J41:J45)</f>
        <v>11016</v>
      </c>
      <c r="K40" s="191">
        <f t="shared" ref="K40:P40" si="115">SUM(K41:K45)</f>
        <v>42</v>
      </c>
      <c r="L40" s="191">
        <f t="shared" si="115"/>
        <v>753</v>
      </c>
      <c r="M40" s="191">
        <f t="shared" si="115"/>
        <v>0</v>
      </c>
      <c r="N40" s="191">
        <f t="shared" si="115"/>
        <v>6</v>
      </c>
      <c r="O40" s="191">
        <f t="shared" si="115"/>
        <v>21</v>
      </c>
      <c r="P40" s="191">
        <f t="shared" si="115"/>
        <v>1</v>
      </c>
      <c r="Q40" s="190">
        <f>SUM(Q41:Q45)</f>
        <v>0</v>
      </c>
      <c r="R40" s="175" t="b">
        <f t="shared" si="14"/>
        <v>1</v>
      </c>
      <c r="S40" s="176">
        <f t="shared" si="15"/>
        <v>11839</v>
      </c>
      <c r="T40" s="175">
        <v>11839</v>
      </c>
      <c r="U40" s="230">
        <f t="shared" si="16"/>
        <v>0</v>
      </c>
      <c r="V40" s="187" t="s">
        <v>50</v>
      </c>
      <c r="W40" s="188">
        <f>+SUM(W41:W45)</f>
        <v>11839</v>
      </c>
      <c r="X40" s="188">
        <f t="shared" ref="X40:AC40" si="116">SUM(X41:X45)</f>
        <v>398</v>
      </c>
      <c r="Y40" s="188">
        <f t="shared" si="116"/>
        <v>116</v>
      </c>
      <c r="Z40" s="188">
        <f t="shared" si="116"/>
        <v>0</v>
      </c>
      <c r="AA40" s="188">
        <f t="shared" si="116"/>
        <v>269</v>
      </c>
      <c r="AB40" s="188">
        <f>SUM(AB41:AB45)</f>
        <v>169</v>
      </c>
      <c r="AC40" s="188">
        <f t="shared" si="116"/>
        <v>11915</v>
      </c>
      <c r="AD40" s="190">
        <f t="shared" ref="AD40:AK40" si="117">SUM(AD41:AD45)</f>
        <v>11106</v>
      </c>
      <c r="AE40" s="190">
        <f t="shared" si="117"/>
        <v>21</v>
      </c>
      <c r="AF40" s="191">
        <f t="shared" si="117"/>
        <v>766</v>
      </c>
      <c r="AG40" s="191">
        <f t="shared" si="117"/>
        <v>0</v>
      </c>
      <c r="AH40" s="191">
        <f t="shared" si="117"/>
        <v>6</v>
      </c>
      <c r="AI40" s="191">
        <f t="shared" si="117"/>
        <v>15</v>
      </c>
      <c r="AJ40" s="191">
        <f t="shared" si="117"/>
        <v>1</v>
      </c>
      <c r="AK40" s="190">
        <f t="shared" si="117"/>
        <v>0</v>
      </c>
      <c r="AL40" s="175" t="b">
        <f t="shared" si="34"/>
        <v>1</v>
      </c>
      <c r="AM40" s="245">
        <v>11915</v>
      </c>
      <c r="AN40" s="248">
        <f t="shared" si="26"/>
        <v>0</v>
      </c>
      <c r="AO40" s="247">
        <v>0</v>
      </c>
      <c r="AQ40" s="225"/>
      <c r="AR40" s="187" t="s">
        <v>50</v>
      </c>
      <c r="AS40" s="188">
        <f t="shared" ref="AS40:BB40" si="118">SUM(AS41:AS45)</f>
        <v>11915</v>
      </c>
      <c r="AT40" s="188">
        <f t="shared" si="118"/>
        <v>482</v>
      </c>
      <c r="AU40" s="188">
        <f t="shared" si="118"/>
        <v>135</v>
      </c>
      <c r="AV40" s="188">
        <f t="shared" si="118"/>
        <v>4</v>
      </c>
      <c r="AW40" s="188">
        <f t="shared" si="118"/>
        <v>283</v>
      </c>
      <c r="AX40" s="188">
        <f t="shared" si="118"/>
        <v>96</v>
      </c>
      <c r="AY40" s="177">
        <f t="shared" si="35"/>
        <v>12157</v>
      </c>
      <c r="AZ40" s="188">
        <f t="shared" si="118"/>
        <v>11342</v>
      </c>
      <c r="BA40" s="188">
        <f t="shared" si="118"/>
        <v>23</v>
      </c>
      <c r="BB40" s="188">
        <f t="shared" si="118"/>
        <v>774</v>
      </c>
      <c r="BC40" s="189">
        <f>SUM(BC41:BC45)</f>
        <v>0</v>
      </c>
      <c r="BD40" s="189">
        <f>SUM(BD41:BD45)</f>
        <v>6</v>
      </c>
      <c r="BE40" s="189">
        <f>SUM(BE41:BE45)</f>
        <v>11</v>
      </c>
      <c r="BF40" s="189">
        <f>SUM(BF41:BF45)</f>
        <v>1</v>
      </c>
      <c r="BG40" s="190">
        <f>SUM(BG41:BG45)</f>
        <v>0</v>
      </c>
      <c r="BH40" s="261">
        <v>12157</v>
      </c>
      <c r="BI40" s="224">
        <f t="shared" si="28"/>
        <v>0</v>
      </c>
      <c r="BJ40" s="175" t="b">
        <f t="shared" si="7"/>
        <v>0</v>
      </c>
      <c r="BK40" s="187" t="s">
        <v>50</v>
      </c>
      <c r="BL40" s="190">
        <f t="shared" ref="BL40:CC40" si="119">SUM(BL41:BL45)</f>
        <v>12157</v>
      </c>
      <c r="BM40" s="190">
        <f t="shared" si="119"/>
        <v>476</v>
      </c>
      <c r="BN40" s="190">
        <f t="shared" si="119"/>
        <v>111</v>
      </c>
      <c r="BO40" s="190">
        <f t="shared" si="119"/>
        <v>0</v>
      </c>
      <c r="BP40" s="190">
        <f t="shared" si="119"/>
        <v>243</v>
      </c>
      <c r="BQ40" s="190">
        <f t="shared" si="119"/>
        <v>47</v>
      </c>
      <c r="BR40" s="190">
        <f t="shared" si="119"/>
        <v>12454</v>
      </c>
      <c r="BS40" s="190">
        <f t="shared" si="119"/>
        <v>11627</v>
      </c>
      <c r="BT40" s="190">
        <f t="shared" si="119"/>
        <v>0</v>
      </c>
      <c r="BU40" s="190">
        <f t="shared" si="119"/>
        <v>24</v>
      </c>
      <c r="BV40" s="190">
        <f t="shared" si="119"/>
        <v>13</v>
      </c>
      <c r="BW40" s="190">
        <f t="shared" si="119"/>
        <v>80</v>
      </c>
      <c r="BX40" s="190">
        <f t="shared" si="119"/>
        <v>0</v>
      </c>
      <c r="BY40" s="190">
        <f t="shared" si="119"/>
        <v>21</v>
      </c>
      <c r="BZ40" s="190">
        <f t="shared" si="119"/>
        <v>680</v>
      </c>
      <c r="CA40" s="190">
        <f t="shared" si="119"/>
        <v>8</v>
      </c>
      <c r="CB40" s="190">
        <f t="shared" si="119"/>
        <v>1</v>
      </c>
      <c r="CC40" s="190">
        <f t="shared" si="119"/>
        <v>0</v>
      </c>
      <c r="CD40" s="175" t="b">
        <f t="shared" si="30"/>
        <v>1</v>
      </c>
      <c r="CE40" s="258">
        <v>12454</v>
      </c>
      <c r="CF40" s="265" t="b">
        <f t="shared" si="31"/>
        <v>1</v>
      </c>
      <c r="CG40" s="259">
        <f t="shared" ref="CG40:CG45" si="120">CE40-BR40</f>
        <v>0</v>
      </c>
      <c r="CH40" s="187" t="s">
        <v>50</v>
      </c>
      <c r="CI40" s="357">
        <f t="shared" ref="CI40:CZ40" si="121">SUM(CI41:CI45)</f>
        <v>11362</v>
      </c>
      <c r="CJ40" s="357">
        <f t="shared" si="121"/>
        <v>2026</v>
      </c>
      <c r="CK40" s="357">
        <f t="shared" si="121"/>
        <v>509</v>
      </c>
      <c r="CL40" s="357">
        <f t="shared" si="121"/>
        <v>8</v>
      </c>
      <c r="CM40" s="357">
        <f t="shared" si="121"/>
        <v>1056</v>
      </c>
      <c r="CN40" s="357">
        <f t="shared" si="121"/>
        <v>395</v>
      </c>
      <c r="CO40" s="357">
        <f t="shared" si="121"/>
        <v>12454</v>
      </c>
      <c r="CP40" s="357">
        <f t="shared" si="121"/>
        <v>11627</v>
      </c>
      <c r="CQ40" s="357">
        <f t="shared" si="121"/>
        <v>0</v>
      </c>
      <c r="CR40" s="357">
        <f t="shared" si="121"/>
        <v>24</v>
      </c>
      <c r="CS40" s="357">
        <f t="shared" si="121"/>
        <v>13</v>
      </c>
      <c r="CT40" s="357">
        <f t="shared" si="121"/>
        <v>80</v>
      </c>
      <c r="CU40" s="357">
        <f t="shared" si="121"/>
        <v>0</v>
      </c>
      <c r="CV40" s="357">
        <f t="shared" si="121"/>
        <v>21</v>
      </c>
      <c r="CW40" s="357">
        <f t="shared" si="121"/>
        <v>680</v>
      </c>
      <c r="CX40" s="357">
        <f t="shared" si="121"/>
        <v>8</v>
      </c>
      <c r="CY40" s="357">
        <f t="shared" si="121"/>
        <v>1</v>
      </c>
      <c r="CZ40" s="357">
        <f t="shared" si="121"/>
        <v>0</v>
      </c>
      <c r="DA40" s="175" t="b">
        <f t="shared" si="8"/>
        <v>1</v>
      </c>
      <c r="DB40" s="175" t="b">
        <f t="shared" si="9"/>
        <v>1</v>
      </c>
      <c r="DC40" s="175" t="b">
        <f t="shared" si="10"/>
        <v>1</v>
      </c>
      <c r="DD40" s="184">
        <f t="shared" si="11"/>
        <v>0</v>
      </c>
    </row>
    <row r="41" spans="1:108" s="175" customFormat="1" x14ac:dyDescent="0.35">
      <c r="B41" s="192" t="s">
        <v>406</v>
      </c>
      <c r="C41" s="181">
        <v>6181</v>
      </c>
      <c r="D41" s="163">
        <v>353</v>
      </c>
      <c r="E41" s="163">
        <v>72</v>
      </c>
      <c r="F41" s="163">
        <v>4</v>
      </c>
      <c r="G41" s="163">
        <v>69</v>
      </c>
      <c r="H41" s="163">
        <v>78</v>
      </c>
      <c r="I41" s="162">
        <f t="shared" si="23"/>
        <v>6463</v>
      </c>
      <c r="J41" s="181">
        <v>5794</v>
      </c>
      <c r="K41" s="174">
        <v>42</v>
      </c>
      <c r="L41" s="181">
        <v>618</v>
      </c>
      <c r="M41" s="181">
        <v>0</v>
      </c>
      <c r="N41" s="181">
        <v>2</v>
      </c>
      <c r="O41" s="181">
        <v>7</v>
      </c>
      <c r="P41" s="181">
        <v>0</v>
      </c>
      <c r="Q41" s="181">
        <v>0</v>
      </c>
      <c r="R41" s="175" t="b">
        <f t="shared" si="14"/>
        <v>1</v>
      </c>
      <c r="S41" s="176">
        <f t="shared" si="15"/>
        <v>6463</v>
      </c>
      <c r="T41" s="175">
        <v>6463</v>
      </c>
      <c r="U41" s="230">
        <f t="shared" si="16"/>
        <v>0</v>
      </c>
      <c r="V41" s="192" t="s">
        <v>406</v>
      </c>
      <c r="W41" s="177">
        <f>+I41</f>
        <v>6463</v>
      </c>
      <c r="X41" s="178">
        <v>189</v>
      </c>
      <c r="Y41" s="179">
        <f>44+31</f>
        <v>75</v>
      </c>
      <c r="Z41" s="179">
        <v>0</v>
      </c>
      <c r="AA41" s="179">
        <v>74</v>
      </c>
      <c r="AB41" s="179">
        <v>65</v>
      </c>
      <c r="AC41" s="177">
        <f>W41+X41+Y41+Z41-AA41-AB41</f>
        <v>6588</v>
      </c>
      <c r="AD41" s="181">
        <v>5917</v>
      </c>
      <c r="AE41" s="181">
        <v>21</v>
      </c>
      <c r="AF41" s="181">
        <v>641</v>
      </c>
      <c r="AG41" s="181">
        <v>0</v>
      </c>
      <c r="AH41" s="181">
        <v>2</v>
      </c>
      <c r="AI41" s="181">
        <v>7</v>
      </c>
      <c r="AJ41" s="181">
        <v>0</v>
      </c>
      <c r="AK41" s="181">
        <v>0</v>
      </c>
      <c r="AL41" s="175" t="b">
        <f t="shared" si="34"/>
        <v>1</v>
      </c>
      <c r="AM41" s="246">
        <v>6588</v>
      </c>
      <c r="AN41" s="248">
        <f t="shared" si="26"/>
        <v>0</v>
      </c>
      <c r="AO41" s="250" t="s">
        <v>572</v>
      </c>
      <c r="AQ41" s="225"/>
      <c r="AR41" s="192" t="s">
        <v>406</v>
      </c>
      <c r="AS41" s="177">
        <f>+AC41</f>
        <v>6588</v>
      </c>
      <c r="AT41" s="179">
        <v>239</v>
      </c>
      <c r="AU41" s="179">
        <v>81</v>
      </c>
      <c r="AV41" s="179">
        <v>1</v>
      </c>
      <c r="AW41" s="179">
        <v>55</v>
      </c>
      <c r="AX41" s="179">
        <f>60+31</f>
        <v>91</v>
      </c>
      <c r="AY41" s="177">
        <f t="shared" si="35"/>
        <v>6763</v>
      </c>
      <c r="AZ41" s="179">
        <v>6083</v>
      </c>
      <c r="BA41" s="179">
        <v>23</v>
      </c>
      <c r="BB41" s="179">
        <v>648</v>
      </c>
      <c r="BC41" s="179">
        <v>0</v>
      </c>
      <c r="BD41" s="179">
        <v>2</v>
      </c>
      <c r="BE41" s="179">
        <v>7</v>
      </c>
      <c r="BF41" s="179">
        <v>0</v>
      </c>
      <c r="BG41" s="179">
        <v>0</v>
      </c>
      <c r="BH41" s="264">
        <v>6763</v>
      </c>
      <c r="BI41" s="224">
        <f t="shared" si="28"/>
        <v>0</v>
      </c>
      <c r="BJ41" s="175" t="b">
        <f t="shared" si="7"/>
        <v>0</v>
      </c>
      <c r="BK41" s="192" t="s">
        <v>406</v>
      </c>
      <c r="BL41" s="180">
        <f>+AY41</f>
        <v>6763</v>
      </c>
      <c r="BM41" s="179">
        <v>237</v>
      </c>
      <c r="BN41" s="255">
        <f>60+1</f>
        <v>61</v>
      </c>
      <c r="BO41" s="179"/>
      <c r="BP41" s="179">
        <v>59</v>
      </c>
      <c r="BQ41" s="179">
        <v>42</v>
      </c>
      <c r="BR41" s="181">
        <f>BL41+BM41+BN41+BO41-BP41-BQ41</f>
        <v>6960</v>
      </c>
      <c r="BS41" s="179">
        <v>6263</v>
      </c>
      <c r="BT41" s="181">
        <v>0</v>
      </c>
      <c r="BU41" s="179">
        <v>0</v>
      </c>
      <c r="BV41" s="179">
        <v>5</v>
      </c>
      <c r="BW41" s="181">
        <v>22</v>
      </c>
      <c r="BX41" s="181">
        <v>0</v>
      </c>
      <c r="BY41" s="181">
        <v>21</v>
      </c>
      <c r="BZ41" s="181">
        <v>642</v>
      </c>
      <c r="CA41" s="181">
        <v>7</v>
      </c>
      <c r="CB41" s="179">
        <v>0</v>
      </c>
      <c r="CC41" s="181">
        <v>0</v>
      </c>
      <c r="CD41" s="175" t="b">
        <f t="shared" si="30"/>
        <v>1</v>
      </c>
      <c r="CE41" s="246">
        <v>6960</v>
      </c>
      <c r="CF41" s="265" t="b">
        <f t="shared" si="31"/>
        <v>1</v>
      </c>
      <c r="CG41" s="259">
        <f t="shared" si="120"/>
        <v>0</v>
      </c>
      <c r="CH41" s="192" t="s">
        <v>406</v>
      </c>
      <c r="CI41" s="204">
        <f t="shared" ref="CI41:CI45" si="122">C41</f>
        <v>6181</v>
      </c>
      <c r="CJ41" s="204">
        <f t="shared" ref="CJ41:CJ45" si="123">D41+X41+AT41+BM41</f>
        <v>1018</v>
      </c>
      <c r="CK41" s="204">
        <f t="shared" ref="CK41:CK45" si="124">E41+Y41+AU41+BN41</f>
        <v>289</v>
      </c>
      <c r="CL41" s="204">
        <f t="shared" ref="CL41:CL45" si="125">F41+Z41+AV41+BO41</f>
        <v>5</v>
      </c>
      <c r="CM41" s="204">
        <f t="shared" ref="CM41:CM45" si="126">G41+AA41+AW41+BP41</f>
        <v>257</v>
      </c>
      <c r="CN41" s="204">
        <f t="shared" ref="CN41:CN45" si="127">H41+AB41+AX41+BQ41</f>
        <v>276</v>
      </c>
      <c r="CO41" s="204">
        <f t="shared" ref="CO41:CO45" si="128">CI41+CJ41+CK41+CL41-CM41-CN41</f>
        <v>6960</v>
      </c>
      <c r="CP41" s="361">
        <f t="shared" ref="CP41:CP45" si="129">BS41</f>
        <v>6263</v>
      </c>
      <c r="CQ41" s="361">
        <f t="shared" ref="CQ41:CQ45" si="130">BT41</f>
        <v>0</v>
      </c>
      <c r="CR41" s="361">
        <f t="shared" ref="CR41:CR45" si="131">BU41</f>
        <v>0</v>
      </c>
      <c r="CS41" s="361">
        <f t="shared" ref="CS41:CS45" si="132">BV41</f>
        <v>5</v>
      </c>
      <c r="CT41" s="361">
        <f t="shared" ref="CT41:CT45" si="133">BW41</f>
        <v>22</v>
      </c>
      <c r="CU41" s="361">
        <f t="shared" ref="CU41:CU45" si="134">BX41</f>
        <v>0</v>
      </c>
      <c r="CV41" s="361">
        <f t="shared" ref="CV41:CV45" si="135">BY41</f>
        <v>21</v>
      </c>
      <c r="CW41" s="361">
        <f t="shared" ref="CW41:CW45" si="136">BZ41</f>
        <v>642</v>
      </c>
      <c r="CX41" s="361">
        <f t="shared" ref="CX41:CX45" si="137">CA41</f>
        <v>7</v>
      </c>
      <c r="CY41" s="361">
        <f t="shared" ref="CY41:CY45" si="138">CB41</f>
        <v>0</v>
      </c>
      <c r="CZ41" s="361">
        <f t="shared" ref="CZ41:CZ45" si="139">CC41</f>
        <v>0</v>
      </c>
      <c r="DA41" s="175" t="b">
        <f t="shared" si="8"/>
        <v>1</v>
      </c>
      <c r="DB41" s="175" t="b">
        <f t="shared" si="9"/>
        <v>1</v>
      </c>
      <c r="DC41" s="175" t="b">
        <f t="shared" si="10"/>
        <v>1</v>
      </c>
      <c r="DD41" s="184">
        <f t="shared" si="11"/>
        <v>0</v>
      </c>
    </row>
    <row r="42" spans="1:108" s="175" customFormat="1" x14ac:dyDescent="0.35">
      <c r="B42" s="175" t="s">
        <v>512</v>
      </c>
      <c r="C42" s="181">
        <v>2078</v>
      </c>
      <c r="D42" s="163">
        <v>113</v>
      </c>
      <c r="E42" s="163">
        <v>20</v>
      </c>
      <c r="F42" s="163">
        <v>0</v>
      </c>
      <c r="G42" s="163">
        <v>80</v>
      </c>
      <c r="H42" s="163">
        <v>0</v>
      </c>
      <c r="I42" s="162">
        <f t="shared" si="23"/>
        <v>2131</v>
      </c>
      <c r="J42" s="181">
        <v>2034</v>
      </c>
      <c r="K42" s="174">
        <v>0</v>
      </c>
      <c r="L42" s="181">
        <v>92</v>
      </c>
      <c r="M42" s="181">
        <v>0</v>
      </c>
      <c r="N42" s="181">
        <v>1</v>
      </c>
      <c r="O42" s="181">
        <v>4</v>
      </c>
      <c r="P42" s="181">
        <v>0</v>
      </c>
      <c r="Q42" s="181">
        <v>0</v>
      </c>
      <c r="R42" s="175" t="b">
        <f t="shared" si="14"/>
        <v>1</v>
      </c>
      <c r="S42" s="176">
        <f t="shared" si="15"/>
        <v>2131</v>
      </c>
      <c r="T42" s="175">
        <v>2131</v>
      </c>
      <c r="U42" s="230">
        <f t="shared" si="16"/>
        <v>0</v>
      </c>
      <c r="V42" s="175" t="s">
        <v>512</v>
      </c>
      <c r="W42" s="177">
        <f>+I42</f>
        <v>2131</v>
      </c>
      <c r="X42" s="178">
        <v>71</v>
      </c>
      <c r="Y42" s="179">
        <v>14</v>
      </c>
      <c r="Z42" s="179">
        <v>0</v>
      </c>
      <c r="AA42" s="179">
        <v>81</v>
      </c>
      <c r="AB42" s="179">
        <v>0</v>
      </c>
      <c r="AC42" s="177">
        <f>W42+X42+Y42+Z42-AA42-AB42</f>
        <v>2135</v>
      </c>
      <c r="AD42" s="181">
        <v>2041</v>
      </c>
      <c r="AE42" s="181">
        <v>0</v>
      </c>
      <c r="AF42" s="181">
        <v>87</v>
      </c>
      <c r="AG42" s="181">
        <v>0</v>
      </c>
      <c r="AH42" s="181">
        <v>1</v>
      </c>
      <c r="AI42" s="181">
        <v>6</v>
      </c>
      <c r="AJ42" s="181">
        <v>0</v>
      </c>
      <c r="AK42" s="181">
        <v>0</v>
      </c>
      <c r="AL42" s="175" t="b">
        <f t="shared" si="34"/>
        <v>1</v>
      </c>
      <c r="AM42" s="246">
        <v>2135</v>
      </c>
      <c r="AN42" s="248">
        <f t="shared" si="26"/>
        <v>0</v>
      </c>
      <c r="AO42" s="250">
        <v>0</v>
      </c>
      <c r="AQ42" s="225"/>
      <c r="AR42" s="175" t="s">
        <v>512</v>
      </c>
      <c r="AS42" s="177">
        <f>+AC42</f>
        <v>2135</v>
      </c>
      <c r="AT42" s="179">
        <v>86</v>
      </c>
      <c r="AU42" s="179">
        <v>23</v>
      </c>
      <c r="AV42" s="179">
        <v>2</v>
      </c>
      <c r="AW42" s="179">
        <v>83</v>
      </c>
      <c r="AX42" s="179">
        <v>0</v>
      </c>
      <c r="AY42" s="177">
        <f t="shared" si="35"/>
        <v>2163</v>
      </c>
      <c r="AZ42" s="179">
        <v>2070</v>
      </c>
      <c r="BA42" s="179">
        <v>0</v>
      </c>
      <c r="BB42" s="179">
        <v>89</v>
      </c>
      <c r="BC42" s="179">
        <v>0</v>
      </c>
      <c r="BD42" s="179">
        <v>1</v>
      </c>
      <c r="BE42" s="179">
        <v>3</v>
      </c>
      <c r="BF42" s="179">
        <v>0</v>
      </c>
      <c r="BG42" s="179">
        <v>0</v>
      </c>
      <c r="BH42" s="262">
        <v>2163</v>
      </c>
      <c r="BI42" s="224">
        <f t="shared" si="28"/>
        <v>0</v>
      </c>
      <c r="BJ42" s="175" t="b">
        <f t="shared" si="7"/>
        <v>0</v>
      </c>
      <c r="BK42" s="175" t="s">
        <v>512</v>
      </c>
      <c r="BL42" s="180">
        <f>+AY42</f>
        <v>2163</v>
      </c>
      <c r="BM42" s="179">
        <v>86</v>
      </c>
      <c r="BN42" s="179">
        <v>19</v>
      </c>
      <c r="BO42" s="179"/>
      <c r="BP42" s="179">
        <v>80</v>
      </c>
      <c r="BQ42" s="255">
        <f>1+1</f>
        <v>2</v>
      </c>
      <c r="BR42" s="181">
        <f>BL42+BM42+BN42+BO42-BP42-BQ42</f>
        <v>2186</v>
      </c>
      <c r="BS42" s="179">
        <v>2101</v>
      </c>
      <c r="BT42" s="181">
        <v>0</v>
      </c>
      <c r="BU42" s="179">
        <v>23</v>
      </c>
      <c r="BV42" s="179">
        <v>5</v>
      </c>
      <c r="BW42" s="181">
        <v>56</v>
      </c>
      <c r="BX42" s="181">
        <v>0</v>
      </c>
      <c r="BY42" s="181">
        <v>0</v>
      </c>
      <c r="BZ42" s="181">
        <v>1</v>
      </c>
      <c r="CA42" s="181">
        <v>0</v>
      </c>
      <c r="CB42" s="181">
        <v>0</v>
      </c>
      <c r="CC42" s="181">
        <v>0</v>
      </c>
      <c r="CD42" s="175" t="b">
        <f t="shared" si="30"/>
        <v>1</v>
      </c>
      <c r="CE42" s="246">
        <v>2186</v>
      </c>
      <c r="CF42" s="265" t="b">
        <f t="shared" si="31"/>
        <v>1</v>
      </c>
      <c r="CG42" s="259">
        <f t="shared" si="120"/>
        <v>0</v>
      </c>
      <c r="CH42" s="175" t="s">
        <v>512</v>
      </c>
      <c r="CI42" s="204">
        <f t="shared" si="122"/>
        <v>2078</v>
      </c>
      <c r="CJ42" s="204">
        <f t="shared" si="123"/>
        <v>356</v>
      </c>
      <c r="CK42" s="204">
        <f t="shared" si="124"/>
        <v>76</v>
      </c>
      <c r="CL42" s="204">
        <f t="shared" si="125"/>
        <v>2</v>
      </c>
      <c r="CM42" s="204">
        <f t="shared" si="126"/>
        <v>324</v>
      </c>
      <c r="CN42" s="204">
        <f t="shared" si="127"/>
        <v>2</v>
      </c>
      <c r="CO42" s="204">
        <f t="shared" si="128"/>
        <v>2186</v>
      </c>
      <c r="CP42" s="361">
        <f t="shared" si="129"/>
        <v>2101</v>
      </c>
      <c r="CQ42" s="361">
        <f t="shared" si="130"/>
        <v>0</v>
      </c>
      <c r="CR42" s="361">
        <f t="shared" si="131"/>
        <v>23</v>
      </c>
      <c r="CS42" s="361">
        <f t="shared" si="132"/>
        <v>5</v>
      </c>
      <c r="CT42" s="361">
        <f t="shared" si="133"/>
        <v>56</v>
      </c>
      <c r="CU42" s="361">
        <f t="shared" si="134"/>
        <v>0</v>
      </c>
      <c r="CV42" s="361">
        <f t="shared" si="135"/>
        <v>0</v>
      </c>
      <c r="CW42" s="361">
        <f t="shared" si="136"/>
        <v>1</v>
      </c>
      <c r="CX42" s="361">
        <f t="shared" si="137"/>
        <v>0</v>
      </c>
      <c r="CY42" s="361">
        <f t="shared" si="138"/>
        <v>0</v>
      </c>
      <c r="CZ42" s="361">
        <f t="shared" si="139"/>
        <v>0</v>
      </c>
      <c r="DA42" s="175" t="b">
        <f t="shared" si="8"/>
        <v>1</v>
      </c>
      <c r="DB42" s="175" t="b">
        <f t="shared" si="9"/>
        <v>1</v>
      </c>
      <c r="DC42" s="175" t="b">
        <f t="shared" si="10"/>
        <v>1</v>
      </c>
      <c r="DD42" s="184">
        <f t="shared" si="11"/>
        <v>0</v>
      </c>
    </row>
    <row r="43" spans="1:108" s="175" customFormat="1" x14ac:dyDescent="0.35">
      <c r="B43" s="175" t="s">
        <v>513</v>
      </c>
      <c r="C43" s="181">
        <v>1323</v>
      </c>
      <c r="D43" s="163">
        <v>79</v>
      </c>
      <c r="E43" s="163">
        <v>2</v>
      </c>
      <c r="F43" s="163">
        <v>0</v>
      </c>
      <c r="G43" s="163">
        <v>40</v>
      </c>
      <c r="H43" s="163">
        <v>2</v>
      </c>
      <c r="I43" s="162">
        <f t="shared" si="23"/>
        <v>1362</v>
      </c>
      <c r="J43" s="181">
        <v>1347</v>
      </c>
      <c r="K43" s="174">
        <v>0</v>
      </c>
      <c r="L43" s="181">
        <v>11</v>
      </c>
      <c r="M43" s="181">
        <v>0</v>
      </c>
      <c r="N43" s="181">
        <v>3</v>
      </c>
      <c r="O43" s="181">
        <v>1</v>
      </c>
      <c r="P43" s="181">
        <v>0</v>
      </c>
      <c r="Q43" s="181">
        <v>0</v>
      </c>
      <c r="R43" s="175" t="b">
        <f t="shared" si="14"/>
        <v>1</v>
      </c>
      <c r="S43" s="176">
        <f t="shared" si="15"/>
        <v>1362</v>
      </c>
      <c r="T43" s="175">
        <v>1362</v>
      </c>
      <c r="U43" s="230">
        <f t="shared" si="16"/>
        <v>0</v>
      </c>
      <c r="V43" s="175" t="s">
        <v>513</v>
      </c>
      <c r="W43" s="177">
        <f>+I43</f>
        <v>1362</v>
      </c>
      <c r="X43" s="178">
        <v>47</v>
      </c>
      <c r="Y43" s="179">
        <v>4</v>
      </c>
      <c r="Z43" s="179">
        <v>0</v>
      </c>
      <c r="AA43" s="179">
        <v>33</v>
      </c>
      <c r="AB43" s="179">
        <v>0</v>
      </c>
      <c r="AC43" s="177">
        <f>W43+X43+Y43+Z43-AA43-AB43</f>
        <v>1380</v>
      </c>
      <c r="AD43" s="181">
        <v>1365</v>
      </c>
      <c r="AE43" s="181">
        <v>0</v>
      </c>
      <c r="AF43" s="181">
        <v>11</v>
      </c>
      <c r="AG43" s="181">
        <v>0</v>
      </c>
      <c r="AH43" s="181">
        <v>3</v>
      </c>
      <c r="AI43" s="181">
        <v>1</v>
      </c>
      <c r="AJ43" s="181">
        <v>0</v>
      </c>
      <c r="AK43" s="181">
        <v>0</v>
      </c>
      <c r="AL43" s="175" t="b">
        <f t="shared" si="34"/>
        <v>1</v>
      </c>
      <c r="AM43" s="246">
        <v>1380</v>
      </c>
      <c r="AN43" s="248">
        <f t="shared" si="26"/>
        <v>0</v>
      </c>
      <c r="AO43" s="250">
        <v>0</v>
      </c>
      <c r="AQ43" s="225"/>
      <c r="AR43" s="175" t="s">
        <v>513</v>
      </c>
      <c r="AS43" s="177">
        <f>+AC43</f>
        <v>1380</v>
      </c>
      <c r="AT43" s="179">
        <v>59</v>
      </c>
      <c r="AU43" s="179">
        <v>4</v>
      </c>
      <c r="AV43" s="179">
        <v>1</v>
      </c>
      <c r="AW43" s="179">
        <v>64</v>
      </c>
      <c r="AX43" s="179">
        <v>1</v>
      </c>
      <c r="AY43" s="177">
        <f t="shared" si="35"/>
        <v>1379</v>
      </c>
      <c r="AZ43" s="179">
        <v>1363</v>
      </c>
      <c r="BA43" s="179">
        <v>0</v>
      </c>
      <c r="BB43" s="179">
        <v>12</v>
      </c>
      <c r="BC43" s="179">
        <v>0</v>
      </c>
      <c r="BD43" s="179">
        <v>3</v>
      </c>
      <c r="BE43" s="179">
        <v>1</v>
      </c>
      <c r="BF43" s="179">
        <v>0</v>
      </c>
      <c r="BG43" s="179">
        <v>0</v>
      </c>
      <c r="BH43" s="262">
        <v>1379</v>
      </c>
      <c r="BI43" s="224">
        <f t="shared" si="28"/>
        <v>0</v>
      </c>
      <c r="BJ43" s="175" t="b">
        <f t="shared" si="7"/>
        <v>0</v>
      </c>
      <c r="BK43" s="175" t="s">
        <v>513</v>
      </c>
      <c r="BL43" s="180">
        <f>+AY43</f>
        <v>1379</v>
      </c>
      <c r="BM43" s="179">
        <v>52</v>
      </c>
      <c r="BN43" s="179">
        <v>1</v>
      </c>
      <c r="BO43" s="179"/>
      <c r="BP43" s="179">
        <v>31</v>
      </c>
      <c r="BQ43" s="179">
        <v>0</v>
      </c>
      <c r="BR43" s="181">
        <f>BL43+BM43+BN43+BO43-BP43-BQ43</f>
        <v>1401</v>
      </c>
      <c r="BS43" s="179">
        <v>1385</v>
      </c>
      <c r="BT43" s="181">
        <v>0</v>
      </c>
      <c r="BU43" s="179">
        <v>0</v>
      </c>
      <c r="BV43" s="179">
        <v>3</v>
      </c>
      <c r="BW43" s="181">
        <v>0</v>
      </c>
      <c r="BX43" s="181">
        <v>0</v>
      </c>
      <c r="BY43" s="181">
        <v>0</v>
      </c>
      <c r="BZ43" s="181">
        <v>12</v>
      </c>
      <c r="CA43" s="181">
        <v>1</v>
      </c>
      <c r="CB43" s="181">
        <v>0</v>
      </c>
      <c r="CC43" s="181">
        <v>0</v>
      </c>
      <c r="CD43" s="175" t="b">
        <f t="shared" si="30"/>
        <v>1</v>
      </c>
      <c r="CE43" s="246">
        <v>1401</v>
      </c>
      <c r="CF43" s="265" t="b">
        <f t="shared" si="31"/>
        <v>1</v>
      </c>
      <c r="CG43" s="259">
        <f t="shared" si="120"/>
        <v>0</v>
      </c>
      <c r="CH43" s="175" t="s">
        <v>513</v>
      </c>
      <c r="CI43" s="204">
        <f t="shared" si="122"/>
        <v>1323</v>
      </c>
      <c r="CJ43" s="204">
        <f t="shared" si="123"/>
        <v>237</v>
      </c>
      <c r="CK43" s="204">
        <f t="shared" si="124"/>
        <v>11</v>
      </c>
      <c r="CL43" s="204">
        <f t="shared" si="125"/>
        <v>1</v>
      </c>
      <c r="CM43" s="204">
        <f t="shared" si="126"/>
        <v>168</v>
      </c>
      <c r="CN43" s="204">
        <f t="shared" si="127"/>
        <v>3</v>
      </c>
      <c r="CO43" s="204">
        <f t="shared" si="128"/>
        <v>1401</v>
      </c>
      <c r="CP43" s="361">
        <f t="shared" si="129"/>
        <v>1385</v>
      </c>
      <c r="CQ43" s="361">
        <f t="shared" si="130"/>
        <v>0</v>
      </c>
      <c r="CR43" s="361">
        <f t="shared" si="131"/>
        <v>0</v>
      </c>
      <c r="CS43" s="361">
        <f t="shared" si="132"/>
        <v>3</v>
      </c>
      <c r="CT43" s="361">
        <f t="shared" si="133"/>
        <v>0</v>
      </c>
      <c r="CU43" s="361">
        <f t="shared" si="134"/>
        <v>0</v>
      </c>
      <c r="CV43" s="361">
        <f t="shared" si="135"/>
        <v>0</v>
      </c>
      <c r="CW43" s="361">
        <f t="shared" si="136"/>
        <v>12</v>
      </c>
      <c r="CX43" s="361">
        <f t="shared" si="137"/>
        <v>1</v>
      </c>
      <c r="CY43" s="361">
        <f t="shared" si="138"/>
        <v>0</v>
      </c>
      <c r="CZ43" s="361">
        <f t="shared" si="139"/>
        <v>0</v>
      </c>
      <c r="DA43" s="175" t="b">
        <f t="shared" si="8"/>
        <v>1</v>
      </c>
      <c r="DB43" s="175" t="b">
        <f t="shared" si="9"/>
        <v>1</v>
      </c>
      <c r="DC43" s="175" t="b">
        <f t="shared" si="10"/>
        <v>1</v>
      </c>
      <c r="DD43" s="184">
        <f t="shared" si="11"/>
        <v>0</v>
      </c>
    </row>
    <row r="44" spans="1:108" s="175" customFormat="1" x14ac:dyDescent="0.35">
      <c r="B44" s="175" t="s">
        <v>514</v>
      </c>
      <c r="C44" s="181">
        <v>663</v>
      </c>
      <c r="D44" s="163">
        <v>47</v>
      </c>
      <c r="E44" s="163">
        <v>31</v>
      </c>
      <c r="F44" s="163">
        <v>0</v>
      </c>
      <c r="G44" s="163">
        <v>31</v>
      </c>
      <c r="H44" s="163">
        <v>2</v>
      </c>
      <c r="I44" s="162">
        <f t="shared" si="23"/>
        <v>708</v>
      </c>
      <c r="J44" s="181">
        <v>698</v>
      </c>
      <c r="K44" s="174">
        <v>0</v>
      </c>
      <c r="L44" s="181">
        <v>2</v>
      </c>
      <c r="M44" s="181">
        <v>0</v>
      </c>
      <c r="N44" s="181">
        <v>0</v>
      </c>
      <c r="O44" s="181">
        <v>8</v>
      </c>
      <c r="P44" s="181">
        <v>0</v>
      </c>
      <c r="Q44" s="181">
        <v>0</v>
      </c>
      <c r="R44" s="175" t="b">
        <f t="shared" si="14"/>
        <v>1</v>
      </c>
      <c r="S44" s="176">
        <f t="shared" si="15"/>
        <v>708</v>
      </c>
      <c r="T44" s="175">
        <v>708</v>
      </c>
      <c r="U44" s="230">
        <f t="shared" si="16"/>
        <v>0</v>
      </c>
      <c r="V44" s="175" t="s">
        <v>514</v>
      </c>
      <c r="W44" s="177">
        <f>+I44</f>
        <v>708</v>
      </c>
      <c r="X44" s="178">
        <v>35</v>
      </c>
      <c r="Y44" s="179">
        <v>13</v>
      </c>
      <c r="Z44" s="179">
        <v>0</v>
      </c>
      <c r="AA44" s="179">
        <v>17</v>
      </c>
      <c r="AB44" s="179">
        <v>65</v>
      </c>
      <c r="AC44" s="177">
        <f>W44+X44+Y44+Z44-AA44-AB44</f>
        <v>674</v>
      </c>
      <c r="AD44" s="181">
        <v>670</v>
      </c>
      <c r="AE44" s="181">
        <v>0</v>
      </c>
      <c r="AF44" s="181">
        <v>3</v>
      </c>
      <c r="AG44" s="181">
        <v>0</v>
      </c>
      <c r="AH44" s="181">
        <v>0</v>
      </c>
      <c r="AI44" s="181">
        <v>1</v>
      </c>
      <c r="AJ44" s="181">
        <v>0</v>
      </c>
      <c r="AK44" s="181">
        <v>0</v>
      </c>
      <c r="AL44" s="175" t="b">
        <f t="shared" si="34"/>
        <v>1</v>
      </c>
      <c r="AM44" s="246">
        <v>674</v>
      </c>
      <c r="AN44" s="248">
        <f t="shared" si="26"/>
        <v>0</v>
      </c>
      <c r="AO44" s="250">
        <v>0</v>
      </c>
      <c r="AQ44" s="225"/>
      <c r="AR44" s="175" t="s">
        <v>514</v>
      </c>
      <c r="AS44" s="177">
        <f>+AC44</f>
        <v>674</v>
      </c>
      <c r="AT44" s="179">
        <v>29</v>
      </c>
      <c r="AU44" s="179">
        <v>13</v>
      </c>
      <c r="AV44" s="179">
        <v>0</v>
      </c>
      <c r="AW44" s="179">
        <v>23</v>
      </c>
      <c r="AX44" s="179">
        <v>4</v>
      </c>
      <c r="AY44" s="177">
        <f t="shared" si="35"/>
        <v>689</v>
      </c>
      <c r="AZ44" s="179">
        <v>687</v>
      </c>
      <c r="BA44" s="179">
        <v>0</v>
      </c>
      <c r="BB44" s="179">
        <v>2</v>
      </c>
      <c r="BC44" s="179">
        <v>0</v>
      </c>
      <c r="BD44" s="179">
        <v>0</v>
      </c>
      <c r="BE44" s="179">
        <v>0</v>
      </c>
      <c r="BF44" s="179">
        <v>0</v>
      </c>
      <c r="BG44" s="179">
        <v>0</v>
      </c>
      <c r="BH44" s="262">
        <v>689</v>
      </c>
      <c r="BI44" s="224">
        <f t="shared" si="28"/>
        <v>0</v>
      </c>
      <c r="BJ44" s="175" t="b">
        <f t="shared" si="7"/>
        <v>0</v>
      </c>
      <c r="BK44" s="175" t="s">
        <v>514</v>
      </c>
      <c r="BL44" s="180">
        <f>+AY44</f>
        <v>689</v>
      </c>
      <c r="BM44" s="179">
        <v>44</v>
      </c>
      <c r="BN44" s="179">
        <v>17</v>
      </c>
      <c r="BO44" s="179"/>
      <c r="BP44" s="179">
        <v>30</v>
      </c>
      <c r="BQ44" s="179">
        <v>2</v>
      </c>
      <c r="BR44" s="181">
        <f>BL44+BM44+BN44+BO44-BP44-BQ44</f>
        <v>718</v>
      </c>
      <c r="BS44" s="179">
        <v>714</v>
      </c>
      <c r="BT44" s="181">
        <v>0</v>
      </c>
      <c r="BU44" s="179">
        <v>0</v>
      </c>
      <c r="BV44" s="179">
        <v>0</v>
      </c>
      <c r="BW44" s="181">
        <v>2</v>
      </c>
      <c r="BX44" s="181">
        <v>0</v>
      </c>
      <c r="BY44" s="181">
        <v>0</v>
      </c>
      <c r="BZ44" s="181">
        <v>2</v>
      </c>
      <c r="CA44" s="181">
        <v>0</v>
      </c>
      <c r="CB44" s="181">
        <v>0</v>
      </c>
      <c r="CC44" s="181">
        <v>0</v>
      </c>
      <c r="CD44" s="175" t="b">
        <f t="shared" si="30"/>
        <v>1</v>
      </c>
      <c r="CE44" s="246">
        <v>718</v>
      </c>
      <c r="CF44" s="265" t="b">
        <f t="shared" si="31"/>
        <v>1</v>
      </c>
      <c r="CG44" s="259">
        <f t="shared" si="120"/>
        <v>0</v>
      </c>
      <c r="CH44" s="175" t="s">
        <v>514</v>
      </c>
      <c r="CI44" s="204">
        <f t="shared" si="122"/>
        <v>663</v>
      </c>
      <c r="CJ44" s="204">
        <f t="shared" si="123"/>
        <v>155</v>
      </c>
      <c r="CK44" s="204">
        <f t="shared" si="124"/>
        <v>74</v>
      </c>
      <c r="CL44" s="204">
        <f t="shared" si="125"/>
        <v>0</v>
      </c>
      <c r="CM44" s="204">
        <f t="shared" si="126"/>
        <v>101</v>
      </c>
      <c r="CN44" s="204">
        <f t="shared" si="127"/>
        <v>73</v>
      </c>
      <c r="CO44" s="204">
        <f t="shared" si="128"/>
        <v>718</v>
      </c>
      <c r="CP44" s="361">
        <f t="shared" si="129"/>
        <v>714</v>
      </c>
      <c r="CQ44" s="361">
        <f t="shared" si="130"/>
        <v>0</v>
      </c>
      <c r="CR44" s="361">
        <f t="shared" si="131"/>
        <v>0</v>
      </c>
      <c r="CS44" s="361">
        <f t="shared" si="132"/>
        <v>0</v>
      </c>
      <c r="CT44" s="361">
        <f t="shared" si="133"/>
        <v>2</v>
      </c>
      <c r="CU44" s="361">
        <f t="shared" si="134"/>
        <v>0</v>
      </c>
      <c r="CV44" s="361">
        <f t="shared" si="135"/>
        <v>0</v>
      </c>
      <c r="CW44" s="361">
        <f t="shared" si="136"/>
        <v>2</v>
      </c>
      <c r="CX44" s="361">
        <f t="shared" si="137"/>
        <v>0</v>
      </c>
      <c r="CY44" s="361">
        <f t="shared" si="138"/>
        <v>0</v>
      </c>
      <c r="CZ44" s="361">
        <f t="shared" si="139"/>
        <v>0</v>
      </c>
      <c r="DA44" s="175" t="b">
        <f t="shared" si="8"/>
        <v>1</v>
      </c>
      <c r="DB44" s="175" t="b">
        <f t="shared" si="9"/>
        <v>1</v>
      </c>
      <c r="DC44" s="175" t="b">
        <f t="shared" si="10"/>
        <v>1</v>
      </c>
      <c r="DD44" s="184">
        <f t="shared" si="11"/>
        <v>0</v>
      </c>
    </row>
    <row r="45" spans="1:108" s="175" customFormat="1" x14ac:dyDescent="0.35">
      <c r="B45" s="175" t="s">
        <v>515</v>
      </c>
      <c r="C45" s="181">
        <v>1117</v>
      </c>
      <c r="D45" s="163">
        <v>78</v>
      </c>
      <c r="E45" s="163">
        <v>22</v>
      </c>
      <c r="F45" s="163">
        <v>0</v>
      </c>
      <c r="G45" s="163">
        <v>41</v>
      </c>
      <c r="H45" s="163">
        <v>1</v>
      </c>
      <c r="I45" s="162">
        <f t="shared" si="23"/>
        <v>1175</v>
      </c>
      <c r="J45" s="181">
        <v>1143</v>
      </c>
      <c r="K45" s="174">
        <v>0</v>
      </c>
      <c r="L45" s="181">
        <v>30</v>
      </c>
      <c r="M45" s="181">
        <v>0</v>
      </c>
      <c r="N45" s="181">
        <v>0</v>
      </c>
      <c r="O45" s="181">
        <v>1</v>
      </c>
      <c r="P45" s="181">
        <v>1</v>
      </c>
      <c r="Q45" s="181">
        <v>0</v>
      </c>
      <c r="R45" s="175" t="b">
        <f t="shared" si="14"/>
        <v>1</v>
      </c>
      <c r="S45" s="176">
        <f t="shared" si="15"/>
        <v>1175</v>
      </c>
      <c r="T45" s="175">
        <v>1175</v>
      </c>
      <c r="U45" s="230">
        <f t="shared" si="16"/>
        <v>0</v>
      </c>
      <c r="V45" s="175" t="s">
        <v>515</v>
      </c>
      <c r="W45" s="177">
        <f>+I45</f>
        <v>1175</v>
      </c>
      <c r="X45" s="178">
        <v>56</v>
      </c>
      <c r="Y45" s="179">
        <v>10</v>
      </c>
      <c r="Z45" s="179">
        <v>0</v>
      </c>
      <c r="AA45" s="179">
        <v>64</v>
      </c>
      <c r="AB45" s="179">
        <v>39</v>
      </c>
      <c r="AC45" s="177">
        <f>W45+X45+Y45+Z45-AA45-AB45</f>
        <v>1138</v>
      </c>
      <c r="AD45" s="181">
        <v>1113</v>
      </c>
      <c r="AE45" s="181">
        <v>0</v>
      </c>
      <c r="AF45" s="181">
        <v>24</v>
      </c>
      <c r="AG45" s="181">
        <v>0</v>
      </c>
      <c r="AH45" s="181">
        <v>0</v>
      </c>
      <c r="AI45" s="181">
        <v>0</v>
      </c>
      <c r="AJ45" s="181">
        <v>1</v>
      </c>
      <c r="AK45" s="181">
        <v>0</v>
      </c>
      <c r="AL45" s="175" t="b">
        <f t="shared" si="34"/>
        <v>1</v>
      </c>
      <c r="AM45" s="246">
        <v>1138</v>
      </c>
      <c r="AN45" s="248">
        <f t="shared" si="26"/>
        <v>0</v>
      </c>
      <c r="AO45" s="250">
        <v>0</v>
      </c>
      <c r="AQ45" s="225"/>
      <c r="AR45" s="175" t="s">
        <v>515</v>
      </c>
      <c r="AS45" s="177">
        <f>+AC45</f>
        <v>1138</v>
      </c>
      <c r="AT45" s="179">
        <v>69</v>
      </c>
      <c r="AU45" s="179">
        <v>14</v>
      </c>
      <c r="AV45" s="179">
        <v>0</v>
      </c>
      <c r="AW45" s="179">
        <v>58</v>
      </c>
      <c r="AX45" s="179"/>
      <c r="AY45" s="177">
        <f t="shared" si="35"/>
        <v>1163</v>
      </c>
      <c r="AZ45" s="179">
        <v>1139</v>
      </c>
      <c r="BA45" s="179">
        <v>0</v>
      </c>
      <c r="BB45" s="179">
        <v>23</v>
      </c>
      <c r="BC45" s="179">
        <v>0</v>
      </c>
      <c r="BD45" s="179">
        <v>0</v>
      </c>
      <c r="BE45" s="179">
        <v>0</v>
      </c>
      <c r="BF45" s="179">
        <v>1</v>
      </c>
      <c r="BG45" s="179">
        <v>0</v>
      </c>
      <c r="BH45" s="262">
        <v>1163</v>
      </c>
      <c r="BI45" s="224">
        <f t="shared" si="28"/>
        <v>0</v>
      </c>
      <c r="BJ45" s="175" t="b">
        <f t="shared" si="7"/>
        <v>0</v>
      </c>
      <c r="BK45" s="175" t="s">
        <v>515</v>
      </c>
      <c r="BL45" s="180">
        <f>+AY45</f>
        <v>1163</v>
      </c>
      <c r="BM45" s="179">
        <v>57</v>
      </c>
      <c r="BN45" s="179">
        <v>13</v>
      </c>
      <c r="BO45" s="179"/>
      <c r="BP45" s="179">
        <v>43</v>
      </c>
      <c r="BQ45" s="179">
        <v>1</v>
      </c>
      <c r="BR45" s="181">
        <f>BL45+BM45+BN45+BO45-BP45-BQ45</f>
        <v>1189</v>
      </c>
      <c r="BS45" s="179">
        <v>1164</v>
      </c>
      <c r="BT45" s="181">
        <v>0</v>
      </c>
      <c r="BU45" s="179">
        <v>1</v>
      </c>
      <c r="BV45" s="179">
        <v>0</v>
      </c>
      <c r="BW45" s="181">
        <v>0</v>
      </c>
      <c r="BX45" s="181">
        <v>0</v>
      </c>
      <c r="BY45" s="181">
        <v>0</v>
      </c>
      <c r="BZ45" s="181">
        <v>23</v>
      </c>
      <c r="CA45" s="179">
        <v>0</v>
      </c>
      <c r="CB45" s="181">
        <v>1</v>
      </c>
      <c r="CC45" s="181">
        <v>0</v>
      </c>
      <c r="CD45" s="175" t="b">
        <f t="shared" si="30"/>
        <v>1</v>
      </c>
      <c r="CE45" s="246">
        <v>1189</v>
      </c>
      <c r="CF45" s="265" t="b">
        <f t="shared" si="31"/>
        <v>1</v>
      </c>
      <c r="CG45" s="259">
        <f t="shared" si="120"/>
        <v>0</v>
      </c>
      <c r="CH45" s="175" t="s">
        <v>515</v>
      </c>
      <c r="CI45" s="204">
        <f t="shared" si="122"/>
        <v>1117</v>
      </c>
      <c r="CJ45" s="204">
        <f t="shared" si="123"/>
        <v>260</v>
      </c>
      <c r="CK45" s="204">
        <f t="shared" si="124"/>
        <v>59</v>
      </c>
      <c r="CL45" s="204">
        <f t="shared" si="125"/>
        <v>0</v>
      </c>
      <c r="CM45" s="204">
        <f t="shared" si="126"/>
        <v>206</v>
      </c>
      <c r="CN45" s="204">
        <f t="shared" si="127"/>
        <v>41</v>
      </c>
      <c r="CO45" s="204">
        <f t="shared" si="128"/>
        <v>1189</v>
      </c>
      <c r="CP45" s="361">
        <f t="shared" si="129"/>
        <v>1164</v>
      </c>
      <c r="CQ45" s="361">
        <f t="shared" si="130"/>
        <v>0</v>
      </c>
      <c r="CR45" s="361">
        <f t="shared" si="131"/>
        <v>1</v>
      </c>
      <c r="CS45" s="361">
        <f t="shared" si="132"/>
        <v>0</v>
      </c>
      <c r="CT45" s="361">
        <f t="shared" si="133"/>
        <v>0</v>
      </c>
      <c r="CU45" s="361">
        <f t="shared" si="134"/>
        <v>0</v>
      </c>
      <c r="CV45" s="361">
        <f t="shared" si="135"/>
        <v>0</v>
      </c>
      <c r="CW45" s="361">
        <f t="shared" si="136"/>
        <v>23</v>
      </c>
      <c r="CX45" s="361">
        <f t="shared" si="137"/>
        <v>0</v>
      </c>
      <c r="CY45" s="361">
        <f t="shared" si="138"/>
        <v>1</v>
      </c>
      <c r="CZ45" s="361">
        <f t="shared" si="139"/>
        <v>0</v>
      </c>
      <c r="DA45" s="175" t="b">
        <f t="shared" si="8"/>
        <v>1</v>
      </c>
      <c r="DB45" s="175" t="b">
        <f t="shared" si="9"/>
        <v>1</v>
      </c>
      <c r="DC45" s="175" t="b">
        <f t="shared" si="10"/>
        <v>1</v>
      </c>
      <c r="DD45" s="184">
        <f t="shared" si="11"/>
        <v>0</v>
      </c>
    </row>
    <row r="46" spans="1:108" s="175" customFormat="1" x14ac:dyDescent="0.35">
      <c r="B46" s="185"/>
      <c r="C46" s="174"/>
      <c r="D46" s="181"/>
      <c r="E46" s="181"/>
      <c r="F46" s="181"/>
      <c r="G46" s="181"/>
      <c r="H46" s="163"/>
      <c r="I46" s="162"/>
      <c r="J46" s="181"/>
      <c r="K46" s="174"/>
      <c r="L46" s="174"/>
      <c r="M46" s="174"/>
      <c r="N46" s="174"/>
      <c r="O46" s="174"/>
      <c r="P46" s="229"/>
      <c r="Q46" s="181"/>
      <c r="S46" s="176"/>
      <c r="U46" s="230"/>
      <c r="V46" s="185"/>
      <c r="W46" s="179"/>
      <c r="X46" s="179"/>
      <c r="Y46" s="179"/>
      <c r="Z46" s="179"/>
      <c r="AA46" s="179"/>
      <c r="AB46" s="179"/>
      <c r="AD46" s="181"/>
      <c r="AE46" s="174"/>
      <c r="AF46" s="174"/>
      <c r="AG46" s="174"/>
      <c r="AH46" s="174"/>
      <c r="AI46" s="174"/>
      <c r="AJ46" s="174"/>
      <c r="AK46" s="181"/>
      <c r="AM46" s="246"/>
      <c r="AN46" s="248">
        <v>0</v>
      </c>
      <c r="AO46" s="250">
        <v>0</v>
      </c>
      <c r="AQ46" s="225"/>
      <c r="AR46" s="185"/>
      <c r="AS46" s="179"/>
      <c r="AT46" s="179"/>
      <c r="AU46" s="179"/>
      <c r="AV46" s="179"/>
      <c r="AW46" s="179"/>
      <c r="AX46" s="179"/>
      <c r="AY46" s="177"/>
      <c r="BA46" s="179"/>
      <c r="BB46" s="174"/>
      <c r="BC46" s="186"/>
      <c r="BD46" s="174"/>
      <c r="BE46" s="186"/>
      <c r="BF46" s="186"/>
      <c r="BG46" s="181"/>
      <c r="BH46" s="262"/>
      <c r="BI46" s="224">
        <f t="shared" si="28"/>
        <v>0</v>
      </c>
      <c r="BJ46" s="175" t="b">
        <f t="shared" si="7"/>
        <v>1</v>
      </c>
      <c r="BK46" s="185"/>
      <c r="BL46" s="181"/>
      <c r="BM46" s="181"/>
      <c r="BN46" s="181"/>
      <c r="BO46" s="181"/>
      <c r="BP46" s="181"/>
      <c r="BQ46" s="181"/>
      <c r="BS46" s="181"/>
      <c r="BT46" s="174"/>
      <c r="BU46" s="174"/>
      <c r="BV46" s="174"/>
      <c r="BW46" s="174"/>
      <c r="BX46" s="174"/>
      <c r="BY46" s="174"/>
      <c r="BZ46" s="174"/>
      <c r="CA46" s="174"/>
      <c r="CB46" s="181"/>
      <c r="CC46" s="181"/>
      <c r="CD46" s="175" t="b">
        <f t="shared" si="30"/>
        <v>1</v>
      </c>
      <c r="CE46" s="246"/>
      <c r="CF46" s="265" t="b">
        <f t="shared" si="31"/>
        <v>1</v>
      </c>
      <c r="CG46" s="259">
        <v>0</v>
      </c>
      <c r="CH46" s="185"/>
      <c r="CI46" s="204"/>
      <c r="CJ46" s="204"/>
      <c r="CK46" s="204"/>
      <c r="CL46" s="204">
        <f>+F46+Z46+AV46+BO46</f>
        <v>0</v>
      </c>
      <c r="CM46" s="204"/>
      <c r="CN46" s="204"/>
      <c r="CO46" s="359"/>
      <c r="CP46" s="204"/>
      <c r="CQ46" s="360"/>
      <c r="CR46" s="360"/>
      <c r="CS46" s="360"/>
      <c r="CT46" s="360"/>
      <c r="CU46" s="360"/>
      <c r="CV46" s="360"/>
      <c r="CW46" s="360"/>
      <c r="CX46" s="360"/>
      <c r="CY46" s="204"/>
      <c r="CZ46" s="204"/>
      <c r="DA46" s="175" t="b">
        <f t="shared" si="8"/>
        <v>1</v>
      </c>
      <c r="DB46" s="175" t="b">
        <f t="shared" si="9"/>
        <v>1</v>
      </c>
      <c r="DC46" s="175" t="b">
        <f t="shared" si="10"/>
        <v>1</v>
      </c>
      <c r="DD46" s="184">
        <f t="shared" si="11"/>
        <v>0</v>
      </c>
    </row>
    <row r="47" spans="1:108" s="175" customFormat="1" x14ac:dyDescent="0.35">
      <c r="A47" s="175">
        <v>1.6</v>
      </c>
      <c r="B47" s="187" t="s">
        <v>51</v>
      </c>
      <c r="C47" s="190">
        <v>11280</v>
      </c>
      <c r="D47" s="190">
        <f>SUM(D48:D54)</f>
        <v>801</v>
      </c>
      <c r="E47" s="190">
        <f t="shared" ref="E47:Q47" si="140">SUM(E48:E54)</f>
        <v>193</v>
      </c>
      <c r="F47" s="190">
        <f t="shared" si="140"/>
        <v>1</v>
      </c>
      <c r="G47" s="190">
        <f t="shared" si="140"/>
        <v>614</v>
      </c>
      <c r="H47" s="172">
        <f t="shared" si="140"/>
        <v>120</v>
      </c>
      <c r="I47" s="234">
        <f t="shared" si="23"/>
        <v>11541</v>
      </c>
      <c r="J47" s="190">
        <f t="shared" si="140"/>
        <v>11339</v>
      </c>
      <c r="K47" s="191">
        <f t="shared" ref="K47:P47" si="141">SUM(K48:K54)</f>
        <v>0</v>
      </c>
      <c r="L47" s="191">
        <f t="shared" si="141"/>
        <v>138</v>
      </c>
      <c r="M47" s="191">
        <f t="shared" si="141"/>
        <v>0</v>
      </c>
      <c r="N47" s="191">
        <f t="shared" si="141"/>
        <v>40</v>
      </c>
      <c r="O47" s="191">
        <f t="shared" si="141"/>
        <v>24</v>
      </c>
      <c r="P47" s="191">
        <f t="shared" si="141"/>
        <v>0</v>
      </c>
      <c r="Q47" s="190">
        <f t="shared" si="140"/>
        <v>0</v>
      </c>
      <c r="R47" s="175" t="b">
        <f t="shared" si="14"/>
        <v>1</v>
      </c>
      <c r="S47" s="176">
        <f t="shared" si="15"/>
        <v>11541</v>
      </c>
      <c r="T47" s="175">
        <v>11541</v>
      </c>
      <c r="U47" s="230">
        <f t="shared" si="16"/>
        <v>0</v>
      </c>
      <c r="V47" s="187" t="s">
        <v>51</v>
      </c>
      <c r="W47" s="188">
        <f>+SUM(W48:W54)</f>
        <v>11541</v>
      </c>
      <c r="X47" s="188">
        <f t="shared" ref="X47:AE47" si="142">SUM(X48:X54)</f>
        <v>674</v>
      </c>
      <c r="Y47" s="188">
        <f t="shared" si="142"/>
        <v>130</v>
      </c>
      <c r="Z47" s="188">
        <f t="shared" si="142"/>
        <v>1</v>
      </c>
      <c r="AA47" s="188">
        <f t="shared" si="142"/>
        <v>667</v>
      </c>
      <c r="AB47" s="188">
        <f>SUM(AB48:AB54)</f>
        <v>24</v>
      </c>
      <c r="AC47" s="188">
        <f t="shared" si="142"/>
        <v>11655</v>
      </c>
      <c r="AD47" s="190">
        <f t="shared" si="142"/>
        <v>11453</v>
      </c>
      <c r="AE47" s="190">
        <f t="shared" si="142"/>
        <v>0</v>
      </c>
      <c r="AF47" s="191">
        <f t="shared" ref="AF47:AK47" si="143">SUM(AF48:AF54)</f>
        <v>148</v>
      </c>
      <c r="AG47" s="191">
        <f t="shared" si="143"/>
        <v>0</v>
      </c>
      <c r="AH47" s="191">
        <f t="shared" si="143"/>
        <v>40</v>
      </c>
      <c r="AI47" s="191">
        <f t="shared" si="143"/>
        <v>14</v>
      </c>
      <c r="AJ47" s="191">
        <f t="shared" si="143"/>
        <v>0</v>
      </c>
      <c r="AK47" s="190">
        <f t="shared" si="143"/>
        <v>0</v>
      </c>
      <c r="AL47" s="175" t="b">
        <f t="shared" si="34"/>
        <v>1</v>
      </c>
      <c r="AM47" s="245">
        <v>11655</v>
      </c>
      <c r="AN47" s="248">
        <f t="shared" si="26"/>
        <v>0</v>
      </c>
      <c r="AO47" s="247">
        <v>0</v>
      </c>
      <c r="AQ47" s="225"/>
      <c r="AR47" s="187" t="s">
        <v>51</v>
      </c>
      <c r="AS47" s="188">
        <f t="shared" ref="AS47:BB47" si="144">SUM(AS48:AS54)</f>
        <v>11655</v>
      </c>
      <c r="AT47" s="188">
        <f t="shared" si="144"/>
        <v>568</v>
      </c>
      <c r="AU47" s="188">
        <f t="shared" si="144"/>
        <v>162</v>
      </c>
      <c r="AV47" s="188">
        <f t="shared" si="144"/>
        <v>3</v>
      </c>
      <c r="AW47" s="188">
        <f t="shared" si="144"/>
        <v>569</v>
      </c>
      <c r="AX47" s="188">
        <f t="shared" si="144"/>
        <v>58</v>
      </c>
      <c r="AY47" s="177">
        <f t="shared" si="35"/>
        <v>11761</v>
      </c>
      <c r="AZ47" s="188">
        <f t="shared" si="144"/>
        <v>11555</v>
      </c>
      <c r="BA47" s="188">
        <f t="shared" si="144"/>
        <v>0</v>
      </c>
      <c r="BB47" s="188">
        <f t="shared" si="144"/>
        <v>150</v>
      </c>
      <c r="BC47" s="189">
        <f>SUM(BC48:BC54)</f>
        <v>0</v>
      </c>
      <c r="BD47" s="189">
        <f>SUM(BD48:BD54)</f>
        <v>41</v>
      </c>
      <c r="BE47" s="189">
        <f>SUM(BE48:BE54)</f>
        <v>15</v>
      </c>
      <c r="BF47" s="189">
        <f>SUM(BF48:BF54)</f>
        <v>0</v>
      </c>
      <c r="BG47" s="190">
        <f>SUM(BG48:BG54)</f>
        <v>0</v>
      </c>
      <c r="BH47" s="261">
        <v>11761</v>
      </c>
      <c r="BI47" s="224">
        <f t="shared" si="28"/>
        <v>0</v>
      </c>
      <c r="BJ47" s="175" t="b">
        <f t="shared" si="7"/>
        <v>0</v>
      </c>
      <c r="BK47" s="187" t="s">
        <v>51</v>
      </c>
      <c r="BL47" s="190">
        <f t="shared" ref="BL47:CC47" si="145">SUM(BL48:BL54)</f>
        <v>11761</v>
      </c>
      <c r="BM47" s="190">
        <f t="shared" si="145"/>
        <v>412</v>
      </c>
      <c r="BN47" s="190">
        <f t="shared" si="145"/>
        <v>142</v>
      </c>
      <c r="BO47" s="190">
        <f t="shared" si="145"/>
        <v>0</v>
      </c>
      <c r="BP47" s="190">
        <f t="shared" si="145"/>
        <v>287</v>
      </c>
      <c r="BQ47" s="190">
        <f t="shared" si="145"/>
        <v>172</v>
      </c>
      <c r="BR47" s="190">
        <f t="shared" si="145"/>
        <v>11856</v>
      </c>
      <c r="BS47" s="190">
        <f t="shared" si="145"/>
        <v>11663</v>
      </c>
      <c r="BT47" s="190">
        <f t="shared" si="145"/>
        <v>0</v>
      </c>
      <c r="BU47" s="190">
        <f t="shared" si="145"/>
        <v>5</v>
      </c>
      <c r="BV47" s="190">
        <f t="shared" si="145"/>
        <v>43</v>
      </c>
      <c r="BW47" s="190">
        <f t="shared" si="145"/>
        <v>13</v>
      </c>
      <c r="BX47" s="190">
        <f t="shared" si="145"/>
        <v>0</v>
      </c>
      <c r="BY47" s="190">
        <f t="shared" si="145"/>
        <v>0</v>
      </c>
      <c r="BZ47" s="190">
        <f t="shared" si="145"/>
        <v>127</v>
      </c>
      <c r="CA47" s="190">
        <f t="shared" si="145"/>
        <v>5</v>
      </c>
      <c r="CB47" s="190">
        <f t="shared" si="145"/>
        <v>0</v>
      </c>
      <c r="CC47" s="190">
        <f t="shared" si="145"/>
        <v>0</v>
      </c>
      <c r="CD47" s="175" t="b">
        <f t="shared" si="30"/>
        <v>1</v>
      </c>
      <c r="CE47" s="258">
        <v>11856</v>
      </c>
      <c r="CF47" s="265" t="b">
        <f t="shared" si="31"/>
        <v>1</v>
      </c>
      <c r="CG47" s="259">
        <f t="shared" ref="CG47:CG54" si="146">CE47-BR47</f>
        <v>0</v>
      </c>
      <c r="CH47" s="187" t="s">
        <v>51</v>
      </c>
      <c r="CI47" s="357">
        <f t="shared" ref="CI47:CZ47" si="147">SUM(CI48:CI54)</f>
        <v>11280</v>
      </c>
      <c r="CJ47" s="357">
        <f t="shared" si="147"/>
        <v>2455</v>
      </c>
      <c r="CK47" s="357">
        <f t="shared" si="147"/>
        <v>627</v>
      </c>
      <c r="CL47" s="357">
        <f t="shared" si="147"/>
        <v>5</v>
      </c>
      <c r="CM47" s="357">
        <f t="shared" si="147"/>
        <v>2137</v>
      </c>
      <c r="CN47" s="357">
        <f t="shared" si="147"/>
        <v>374</v>
      </c>
      <c r="CO47" s="357">
        <f t="shared" si="147"/>
        <v>11856</v>
      </c>
      <c r="CP47" s="357">
        <f t="shared" si="147"/>
        <v>11663</v>
      </c>
      <c r="CQ47" s="357">
        <f t="shared" si="147"/>
        <v>0</v>
      </c>
      <c r="CR47" s="357">
        <f t="shared" si="147"/>
        <v>5</v>
      </c>
      <c r="CS47" s="357">
        <f t="shared" si="147"/>
        <v>43</v>
      </c>
      <c r="CT47" s="357">
        <f t="shared" si="147"/>
        <v>13</v>
      </c>
      <c r="CU47" s="357">
        <f t="shared" si="147"/>
        <v>0</v>
      </c>
      <c r="CV47" s="357">
        <f t="shared" si="147"/>
        <v>0</v>
      </c>
      <c r="CW47" s="357">
        <f t="shared" si="147"/>
        <v>127</v>
      </c>
      <c r="CX47" s="357">
        <f t="shared" si="147"/>
        <v>5</v>
      </c>
      <c r="CY47" s="357">
        <f t="shared" si="147"/>
        <v>0</v>
      </c>
      <c r="CZ47" s="357">
        <f t="shared" si="147"/>
        <v>0</v>
      </c>
      <c r="DA47" s="175" t="b">
        <f t="shared" si="8"/>
        <v>1</v>
      </c>
      <c r="DB47" s="175" t="b">
        <f t="shared" si="9"/>
        <v>1</v>
      </c>
      <c r="DC47" s="175" t="b">
        <f t="shared" si="10"/>
        <v>1</v>
      </c>
      <c r="DD47" s="184">
        <f t="shared" si="11"/>
        <v>0</v>
      </c>
    </row>
    <row r="48" spans="1:108" s="175" customFormat="1" x14ac:dyDescent="0.35">
      <c r="B48" s="175" t="s">
        <v>520</v>
      </c>
      <c r="C48" s="181">
        <v>2461</v>
      </c>
      <c r="D48" s="163">
        <v>127</v>
      </c>
      <c r="E48" s="163">
        <f>106+5</f>
        <v>111</v>
      </c>
      <c r="F48" s="163">
        <v>1</v>
      </c>
      <c r="G48" s="163">
        <v>81</v>
      </c>
      <c r="H48" s="163">
        <f>114+1</f>
        <v>115</v>
      </c>
      <c r="I48" s="162">
        <f t="shared" si="23"/>
        <v>2504</v>
      </c>
      <c r="J48" s="162">
        <v>2478</v>
      </c>
      <c r="K48" s="162">
        <v>0</v>
      </c>
      <c r="L48" s="162">
        <v>21</v>
      </c>
      <c r="M48" s="162">
        <v>0</v>
      </c>
      <c r="N48" s="162">
        <v>4</v>
      </c>
      <c r="O48" s="162">
        <v>1</v>
      </c>
      <c r="P48" s="162">
        <v>0</v>
      </c>
      <c r="Q48" s="162">
        <v>0</v>
      </c>
      <c r="R48" s="175" t="b">
        <f t="shared" si="14"/>
        <v>1</v>
      </c>
      <c r="S48" s="176">
        <f t="shared" si="15"/>
        <v>2504</v>
      </c>
      <c r="T48" s="175">
        <v>2504</v>
      </c>
      <c r="U48" s="176">
        <f t="shared" si="16"/>
        <v>0</v>
      </c>
      <c r="V48" s="175" t="s">
        <v>520</v>
      </c>
      <c r="W48" s="177">
        <f t="shared" ref="W48:W54" si="148">+I48</f>
        <v>2504</v>
      </c>
      <c r="X48" s="179">
        <v>84</v>
      </c>
      <c r="Y48" s="179">
        <f>18+64</f>
        <v>82</v>
      </c>
      <c r="Z48" s="179">
        <v>1</v>
      </c>
      <c r="AA48" s="179">
        <v>112</v>
      </c>
      <c r="AB48" s="179">
        <v>23</v>
      </c>
      <c r="AC48" s="177">
        <f>W48+X48+Y48+Z48-AA48-AB48</f>
        <v>2536</v>
      </c>
      <c r="AD48" s="181">
        <v>2510</v>
      </c>
      <c r="AE48" s="181">
        <v>0</v>
      </c>
      <c r="AF48" s="181">
        <v>24</v>
      </c>
      <c r="AG48" s="181">
        <v>0</v>
      </c>
      <c r="AH48" s="181">
        <v>2</v>
      </c>
      <c r="AI48" s="181">
        <v>0</v>
      </c>
      <c r="AJ48" s="181">
        <v>0</v>
      </c>
      <c r="AK48" s="181">
        <v>0</v>
      </c>
      <c r="AL48" s="175" t="b">
        <f t="shared" si="34"/>
        <v>1</v>
      </c>
      <c r="AM48" s="246">
        <v>2536</v>
      </c>
      <c r="AN48" s="248">
        <f t="shared" si="26"/>
        <v>0</v>
      </c>
      <c r="AO48" s="246">
        <v>0</v>
      </c>
      <c r="AQ48" s="225"/>
      <c r="AR48" s="175" t="s">
        <v>520</v>
      </c>
      <c r="AS48" s="177">
        <f t="shared" ref="AS48:AS54" si="149">+AC48</f>
        <v>2536</v>
      </c>
      <c r="AT48" s="179">
        <v>98</v>
      </c>
      <c r="AU48" s="179">
        <v>72</v>
      </c>
      <c r="AV48" s="179">
        <v>0</v>
      </c>
      <c r="AW48" s="179">
        <v>106</v>
      </c>
      <c r="AX48" s="179">
        <v>1</v>
      </c>
      <c r="AY48" s="177">
        <f t="shared" si="35"/>
        <v>2599</v>
      </c>
      <c r="AZ48" s="179">
        <v>2576</v>
      </c>
      <c r="BA48" s="179">
        <v>0</v>
      </c>
      <c r="BB48" s="179">
        <v>22</v>
      </c>
      <c r="BC48" s="179">
        <v>0</v>
      </c>
      <c r="BD48" s="179">
        <v>1</v>
      </c>
      <c r="BE48" s="179">
        <v>0</v>
      </c>
      <c r="BF48" s="179">
        <v>0</v>
      </c>
      <c r="BG48" s="179">
        <v>0</v>
      </c>
      <c r="BH48" s="264">
        <v>2599</v>
      </c>
      <c r="BI48" s="224">
        <f t="shared" si="28"/>
        <v>0</v>
      </c>
      <c r="BJ48" s="175" t="b">
        <f t="shared" si="7"/>
        <v>0</v>
      </c>
      <c r="BK48" s="175" t="s">
        <v>520</v>
      </c>
      <c r="BL48" s="180">
        <f t="shared" ref="BL48:BL54" si="150">+AY48</f>
        <v>2599</v>
      </c>
      <c r="BM48" s="179">
        <v>119</v>
      </c>
      <c r="BN48" s="255">
        <f>53+2</f>
        <v>55</v>
      </c>
      <c r="BO48" s="179"/>
      <c r="BP48" s="179">
        <v>90</v>
      </c>
      <c r="BQ48" s="179">
        <v>8</v>
      </c>
      <c r="BR48" s="181">
        <f t="shared" ref="BR48:BR54" si="151">BL48+BM48+BN48+BO48-BP48-BQ48</f>
        <v>2675</v>
      </c>
      <c r="BS48" s="179">
        <v>2649</v>
      </c>
      <c r="BT48" s="181">
        <v>0</v>
      </c>
      <c r="BU48" s="179">
        <v>0</v>
      </c>
      <c r="BV48" s="179">
        <v>2</v>
      </c>
      <c r="BW48" s="181">
        <v>2</v>
      </c>
      <c r="BX48" s="181">
        <v>0</v>
      </c>
      <c r="BY48" s="181">
        <v>0</v>
      </c>
      <c r="BZ48" s="181">
        <v>22</v>
      </c>
      <c r="CA48" s="181">
        <v>0</v>
      </c>
      <c r="CB48" s="181">
        <v>0</v>
      </c>
      <c r="CC48" s="181">
        <v>0</v>
      </c>
      <c r="CD48" s="175" t="b">
        <f t="shared" si="30"/>
        <v>1</v>
      </c>
      <c r="CE48" s="246">
        <v>2675</v>
      </c>
      <c r="CF48" s="265" t="b">
        <f t="shared" si="31"/>
        <v>1</v>
      </c>
      <c r="CG48" s="259">
        <f t="shared" si="146"/>
        <v>0</v>
      </c>
      <c r="CH48" s="175" t="s">
        <v>520</v>
      </c>
      <c r="CI48" s="204">
        <f t="shared" ref="CI48:CI54" si="152">C48</f>
        <v>2461</v>
      </c>
      <c r="CJ48" s="204">
        <f t="shared" ref="CJ48:CJ54" si="153">D48+X48+AT48+BM48</f>
        <v>428</v>
      </c>
      <c r="CK48" s="204">
        <f t="shared" ref="CK48:CK54" si="154">E48+Y48+AU48+BN48</f>
        <v>320</v>
      </c>
      <c r="CL48" s="204">
        <f t="shared" ref="CL48:CL54" si="155">F48+Z48+AV48+BO48</f>
        <v>2</v>
      </c>
      <c r="CM48" s="204">
        <f t="shared" ref="CM48:CM54" si="156">G48+AA48+AW48+BP48</f>
        <v>389</v>
      </c>
      <c r="CN48" s="204">
        <f t="shared" ref="CN48:CN54" si="157">H48+AB48+AX48+BQ48</f>
        <v>147</v>
      </c>
      <c r="CO48" s="204">
        <f t="shared" ref="CO48:CO54" si="158">CI48+CJ48+CK48+CL48-CM48-CN48</f>
        <v>2675</v>
      </c>
      <c r="CP48" s="361">
        <f t="shared" ref="CP48:CP54" si="159">BS48</f>
        <v>2649</v>
      </c>
      <c r="CQ48" s="361">
        <f t="shared" ref="CQ48:CQ54" si="160">BT48</f>
        <v>0</v>
      </c>
      <c r="CR48" s="361">
        <f t="shared" ref="CR48:CR54" si="161">BU48</f>
        <v>0</v>
      </c>
      <c r="CS48" s="361">
        <f t="shared" ref="CS48:CS54" si="162">BV48</f>
        <v>2</v>
      </c>
      <c r="CT48" s="361">
        <f t="shared" ref="CT48:CT54" si="163">BW48</f>
        <v>2</v>
      </c>
      <c r="CU48" s="361">
        <f t="shared" ref="CU48:CU54" si="164">BX48</f>
        <v>0</v>
      </c>
      <c r="CV48" s="361">
        <f t="shared" ref="CV48:CV54" si="165">BY48</f>
        <v>0</v>
      </c>
      <c r="CW48" s="361">
        <f t="shared" ref="CW48:CW54" si="166">BZ48</f>
        <v>22</v>
      </c>
      <c r="CX48" s="361">
        <f t="shared" ref="CX48:CX54" si="167">CA48</f>
        <v>0</v>
      </c>
      <c r="CY48" s="361">
        <f t="shared" ref="CY48:CY54" si="168">CB48</f>
        <v>0</v>
      </c>
      <c r="CZ48" s="361">
        <f t="shared" ref="CZ48:CZ54" si="169">CC48</f>
        <v>0</v>
      </c>
      <c r="DA48" s="175" t="b">
        <f t="shared" si="8"/>
        <v>1</v>
      </c>
      <c r="DB48" s="175" t="b">
        <f t="shared" si="9"/>
        <v>1</v>
      </c>
      <c r="DC48" s="175" t="b">
        <f t="shared" si="10"/>
        <v>1</v>
      </c>
      <c r="DD48" s="184">
        <f t="shared" si="11"/>
        <v>0</v>
      </c>
    </row>
    <row r="49" spans="1:108" s="175" customFormat="1" ht="15.75" customHeight="1" x14ac:dyDescent="0.35">
      <c r="B49" s="175" t="s">
        <v>521</v>
      </c>
      <c r="C49" s="181">
        <v>453</v>
      </c>
      <c r="D49" s="163">
        <v>20</v>
      </c>
      <c r="E49" s="163">
        <f>7+1</f>
        <v>8</v>
      </c>
      <c r="F49" s="163">
        <v>0</v>
      </c>
      <c r="G49" s="163">
        <v>22</v>
      </c>
      <c r="H49" s="163">
        <v>3</v>
      </c>
      <c r="I49" s="162">
        <f t="shared" si="23"/>
        <v>456</v>
      </c>
      <c r="J49" s="162">
        <v>453</v>
      </c>
      <c r="K49" s="162">
        <v>0</v>
      </c>
      <c r="L49" s="162">
        <v>1</v>
      </c>
      <c r="M49" s="162">
        <v>0</v>
      </c>
      <c r="N49" s="162">
        <v>0</v>
      </c>
      <c r="O49" s="162">
        <v>2</v>
      </c>
      <c r="P49" s="162">
        <v>0</v>
      </c>
      <c r="Q49" s="162">
        <v>0</v>
      </c>
      <c r="R49" s="175" t="b">
        <f t="shared" si="14"/>
        <v>1</v>
      </c>
      <c r="S49" s="176">
        <f t="shared" si="15"/>
        <v>456</v>
      </c>
      <c r="T49" s="175">
        <v>456</v>
      </c>
      <c r="U49" s="230">
        <f t="shared" si="16"/>
        <v>0</v>
      </c>
      <c r="V49" s="175" t="s">
        <v>521</v>
      </c>
      <c r="W49" s="177">
        <f t="shared" si="148"/>
        <v>456</v>
      </c>
      <c r="X49" s="179">
        <v>11</v>
      </c>
      <c r="Y49" s="179">
        <v>1</v>
      </c>
      <c r="Z49" s="179">
        <v>0</v>
      </c>
      <c r="AA49" s="179">
        <v>9</v>
      </c>
      <c r="AB49" s="179">
        <v>0</v>
      </c>
      <c r="AC49" s="177">
        <f t="shared" ref="AC49:AC54" si="170">W49+X49+Y49+Z49-AA49-AB49</f>
        <v>459</v>
      </c>
      <c r="AD49" s="181">
        <v>458</v>
      </c>
      <c r="AE49" s="181">
        <v>0</v>
      </c>
      <c r="AF49" s="181">
        <v>1</v>
      </c>
      <c r="AG49" s="181">
        <v>0</v>
      </c>
      <c r="AH49" s="181">
        <v>0</v>
      </c>
      <c r="AI49" s="181">
        <v>0</v>
      </c>
      <c r="AJ49" s="181">
        <v>0</v>
      </c>
      <c r="AK49" s="181">
        <v>0</v>
      </c>
      <c r="AL49" s="175" t="b">
        <f t="shared" si="34"/>
        <v>1</v>
      </c>
      <c r="AM49" s="246">
        <v>459</v>
      </c>
      <c r="AN49" s="248">
        <f t="shared" si="26"/>
        <v>0</v>
      </c>
      <c r="AO49" s="246">
        <v>0</v>
      </c>
      <c r="AQ49" s="225"/>
      <c r="AR49" s="175" t="s">
        <v>521</v>
      </c>
      <c r="AS49" s="177">
        <f t="shared" si="149"/>
        <v>459</v>
      </c>
      <c r="AT49" s="179">
        <v>10</v>
      </c>
      <c r="AU49" s="179">
        <v>1</v>
      </c>
      <c r="AV49" s="179">
        <v>1</v>
      </c>
      <c r="AW49" s="179">
        <v>12</v>
      </c>
      <c r="AX49" s="179">
        <v>0</v>
      </c>
      <c r="AY49" s="177">
        <f t="shared" si="35"/>
        <v>459</v>
      </c>
      <c r="AZ49" s="179">
        <v>458</v>
      </c>
      <c r="BA49" s="179">
        <v>0</v>
      </c>
      <c r="BB49" s="179">
        <v>1</v>
      </c>
      <c r="BC49" s="179">
        <v>0</v>
      </c>
      <c r="BD49" s="179">
        <v>0</v>
      </c>
      <c r="BE49" s="179">
        <v>0</v>
      </c>
      <c r="BF49" s="179">
        <v>0</v>
      </c>
      <c r="BG49" s="179">
        <v>0</v>
      </c>
      <c r="BH49" s="264">
        <v>459</v>
      </c>
      <c r="BI49" s="224">
        <f t="shared" si="28"/>
        <v>0</v>
      </c>
      <c r="BJ49" s="175" t="b">
        <f t="shared" si="7"/>
        <v>0</v>
      </c>
      <c r="BK49" s="175" t="s">
        <v>521</v>
      </c>
      <c r="BL49" s="180">
        <f t="shared" si="150"/>
        <v>459</v>
      </c>
      <c r="BM49" s="179">
        <v>14</v>
      </c>
      <c r="BN49" s="255">
        <f>2+1</f>
        <v>3</v>
      </c>
      <c r="BO49" s="179"/>
      <c r="BP49" s="179">
        <v>10</v>
      </c>
      <c r="BQ49" s="179">
        <v>3</v>
      </c>
      <c r="BR49" s="181">
        <f t="shared" si="151"/>
        <v>463</v>
      </c>
      <c r="BS49" s="179">
        <v>463</v>
      </c>
      <c r="BT49" s="181">
        <v>0</v>
      </c>
      <c r="BU49" s="179">
        <v>0</v>
      </c>
      <c r="BV49" s="179">
        <v>0</v>
      </c>
      <c r="BW49" s="181">
        <v>0</v>
      </c>
      <c r="BX49" s="181">
        <v>0</v>
      </c>
      <c r="BY49" s="181">
        <v>0</v>
      </c>
      <c r="BZ49" s="181">
        <v>0</v>
      </c>
      <c r="CA49" s="181">
        <v>0</v>
      </c>
      <c r="CB49" s="181">
        <v>0</v>
      </c>
      <c r="CC49" s="181">
        <v>0</v>
      </c>
      <c r="CD49" s="175" t="b">
        <f t="shared" si="30"/>
        <v>1</v>
      </c>
      <c r="CE49" s="246">
        <v>463</v>
      </c>
      <c r="CF49" s="265" t="b">
        <f t="shared" si="31"/>
        <v>1</v>
      </c>
      <c r="CG49" s="259">
        <f t="shared" si="146"/>
        <v>0</v>
      </c>
      <c r="CH49" s="175" t="s">
        <v>521</v>
      </c>
      <c r="CI49" s="204">
        <f t="shared" si="152"/>
        <v>453</v>
      </c>
      <c r="CJ49" s="204">
        <f t="shared" si="153"/>
        <v>55</v>
      </c>
      <c r="CK49" s="204">
        <f t="shared" si="154"/>
        <v>13</v>
      </c>
      <c r="CL49" s="204">
        <f t="shared" si="155"/>
        <v>1</v>
      </c>
      <c r="CM49" s="204">
        <f t="shared" si="156"/>
        <v>53</v>
      </c>
      <c r="CN49" s="204">
        <f t="shared" si="157"/>
        <v>6</v>
      </c>
      <c r="CO49" s="204">
        <f t="shared" si="158"/>
        <v>463</v>
      </c>
      <c r="CP49" s="361">
        <f t="shared" si="159"/>
        <v>463</v>
      </c>
      <c r="CQ49" s="361">
        <f t="shared" si="160"/>
        <v>0</v>
      </c>
      <c r="CR49" s="361">
        <f t="shared" si="161"/>
        <v>0</v>
      </c>
      <c r="CS49" s="361">
        <f t="shared" si="162"/>
        <v>0</v>
      </c>
      <c r="CT49" s="361">
        <f t="shared" si="163"/>
        <v>0</v>
      </c>
      <c r="CU49" s="361">
        <f t="shared" si="164"/>
        <v>0</v>
      </c>
      <c r="CV49" s="361">
        <f t="shared" si="165"/>
        <v>0</v>
      </c>
      <c r="CW49" s="361">
        <f t="shared" si="166"/>
        <v>0</v>
      </c>
      <c r="CX49" s="361">
        <f t="shared" si="167"/>
        <v>0</v>
      </c>
      <c r="CY49" s="361">
        <f t="shared" si="168"/>
        <v>0</v>
      </c>
      <c r="CZ49" s="361">
        <f t="shared" si="169"/>
        <v>0</v>
      </c>
      <c r="DA49" s="175" t="b">
        <f t="shared" si="8"/>
        <v>1</v>
      </c>
      <c r="DB49" s="175" t="b">
        <f t="shared" si="9"/>
        <v>1</v>
      </c>
      <c r="DC49" s="175" t="b">
        <f t="shared" si="10"/>
        <v>1</v>
      </c>
      <c r="DD49" s="184">
        <f t="shared" si="11"/>
        <v>0</v>
      </c>
    </row>
    <row r="50" spans="1:108" s="175" customFormat="1" ht="15.75" customHeight="1" x14ac:dyDescent="0.35">
      <c r="B50" s="175" t="s">
        <v>524</v>
      </c>
      <c r="C50" s="181">
        <v>726</v>
      </c>
      <c r="D50" s="162">
        <v>43</v>
      </c>
      <c r="E50" s="162">
        <v>13</v>
      </c>
      <c r="F50" s="162">
        <v>0</v>
      </c>
      <c r="G50" s="162">
        <v>13</v>
      </c>
      <c r="H50" s="162">
        <v>0</v>
      </c>
      <c r="I50" s="162">
        <f t="shared" si="23"/>
        <v>769</v>
      </c>
      <c r="J50" s="162">
        <v>725</v>
      </c>
      <c r="K50" s="162">
        <v>0</v>
      </c>
      <c r="L50" s="162">
        <v>36</v>
      </c>
      <c r="M50" s="162">
        <v>0</v>
      </c>
      <c r="N50" s="162">
        <v>7</v>
      </c>
      <c r="O50" s="162">
        <v>1</v>
      </c>
      <c r="P50" s="162">
        <v>0</v>
      </c>
      <c r="Q50" s="162">
        <v>0</v>
      </c>
      <c r="R50" s="175" t="b">
        <f t="shared" si="14"/>
        <v>1</v>
      </c>
      <c r="S50" s="176">
        <f t="shared" si="15"/>
        <v>769</v>
      </c>
      <c r="T50" s="175">
        <v>769</v>
      </c>
      <c r="U50" s="230">
        <f t="shared" si="16"/>
        <v>0</v>
      </c>
      <c r="V50" s="175" t="s">
        <v>524</v>
      </c>
      <c r="W50" s="177">
        <f t="shared" si="148"/>
        <v>769</v>
      </c>
      <c r="X50" s="179">
        <v>19</v>
      </c>
      <c r="Y50" s="179">
        <v>6</v>
      </c>
      <c r="Z50" s="179">
        <v>0</v>
      </c>
      <c r="AA50" s="179">
        <v>27</v>
      </c>
      <c r="AB50" s="179">
        <v>0</v>
      </c>
      <c r="AC50" s="177">
        <f t="shared" si="170"/>
        <v>767</v>
      </c>
      <c r="AD50" s="181">
        <v>717</v>
      </c>
      <c r="AE50" s="181">
        <v>0</v>
      </c>
      <c r="AF50" s="181">
        <v>41</v>
      </c>
      <c r="AG50" s="181">
        <v>0</v>
      </c>
      <c r="AH50" s="181">
        <v>7</v>
      </c>
      <c r="AI50" s="181">
        <v>2</v>
      </c>
      <c r="AJ50" s="181">
        <v>0</v>
      </c>
      <c r="AK50" s="181">
        <v>0</v>
      </c>
      <c r="AL50" s="175" t="b">
        <f t="shared" si="34"/>
        <v>1</v>
      </c>
      <c r="AM50" s="246">
        <v>767</v>
      </c>
      <c r="AN50" s="248">
        <f t="shared" si="26"/>
        <v>0</v>
      </c>
      <c r="AO50" s="246">
        <v>0</v>
      </c>
      <c r="AQ50" s="225"/>
      <c r="AR50" s="175" t="s">
        <v>524</v>
      </c>
      <c r="AS50" s="177">
        <f t="shared" si="149"/>
        <v>767</v>
      </c>
      <c r="AT50" s="179">
        <v>28</v>
      </c>
      <c r="AU50" s="179">
        <v>15</v>
      </c>
      <c r="AV50" s="179">
        <v>0</v>
      </c>
      <c r="AW50" s="179">
        <v>27</v>
      </c>
      <c r="AX50" s="179">
        <v>23</v>
      </c>
      <c r="AY50" s="177">
        <f t="shared" si="35"/>
        <v>760</v>
      </c>
      <c r="AZ50" s="179">
        <v>706</v>
      </c>
      <c r="BA50" s="179">
        <v>0</v>
      </c>
      <c r="BB50" s="179">
        <v>47</v>
      </c>
      <c r="BC50" s="179">
        <v>0</v>
      </c>
      <c r="BD50" s="179">
        <v>6</v>
      </c>
      <c r="BE50" s="179">
        <v>1</v>
      </c>
      <c r="BF50" s="179">
        <v>0</v>
      </c>
      <c r="BG50" s="179">
        <v>0</v>
      </c>
      <c r="BH50" s="264">
        <v>760</v>
      </c>
      <c r="BI50" s="224">
        <f t="shared" si="28"/>
        <v>0</v>
      </c>
      <c r="BJ50" s="175" t="b">
        <f>(AY50)=BA50+BC50+BE50+BF50+BG50+BB50</f>
        <v>0</v>
      </c>
      <c r="BK50" s="175" t="s">
        <v>524</v>
      </c>
      <c r="BL50" s="180">
        <f t="shared" si="150"/>
        <v>760</v>
      </c>
      <c r="BM50" s="179">
        <v>23</v>
      </c>
      <c r="BN50" s="179">
        <v>34</v>
      </c>
      <c r="BO50" s="179"/>
      <c r="BP50" s="179">
        <v>32</v>
      </c>
      <c r="BQ50" s="179">
        <v>51</v>
      </c>
      <c r="BR50" s="181">
        <f t="shared" si="151"/>
        <v>734</v>
      </c>
      <c r="BS50" s="179">
        <v>686</v>
      </c>
      <c r="BT50" s="181">
        <v>0</v>
      </c>
      <c r="BU50" s="179">
        <v>5</v>
      </c>
      <c r="BV50" s="179">
        <v>6</v>
      </c>
      <c r="BW50" s="181">
        <v>3</v>
      </c>
      <c r="BX50" s="181">
        <v>0</v>
      </c>
      <c r="BY50" s="181">
        <v>0</v>
      </c>
      <c r="BZ50" s="181">
        <v>34</v>
      </c>
      <c r="CA50" s="181">
        <v>0</v>
      </c>
      <c r="CB50" s="181">
        <v>0</v>
      </c>
      <c r="CC50" s="181">
        <v>0</v>
      </c>
      <c r="CD50" s="175" t="b">
        <f t="shared" si="30"/>
        <v>1</v>
      </c>
      <c r="CE50" s="246">
        <v>734</v>
      </c>
      <c r="CF50" s="265" t="b">
        <f t="shared" si="31"/>
        <v>1</v>
      </c>
      <c r="CG50" s="259">
        <f t="shared" si="146"/>
        <v>0</v>
      </c>
      <c r="CH50" s="175" t="s">
        <v>524</v>
      </c>
      <c r="CI50" s="204">
        <f t="shared" si="152"/>
        <v>726</v>
      </c>
      <c r="CJ50" s="204">
        <f t="shared" si="153"/>
        <v>113</v>
      </c>
      <c r="CK50" s="204">
        <f t="shared" si="154"/>
        <v>68</v>
      </c>
      <c r="CL50" s="204">
        <f t="shared" si="155"/>
        <v>0</v>
      </c>
      <c r="CM50" s="204">
        <f t="shared" si="156"/>
        <v>99</v>
      </c>
      <c r="CN50" s="204">
        <f t="shared" si="157"/>
        <v>74</v>
      </c>
      <c r="CO50" s="204">
        <f t="shared" si="158"/>
        <v>734</v>
      </c>
      <c r="CP50" s="361">
        <f t="shared" si="159"/>
        <v>686</v>
      </c>
      <c r="CQ50" s="361">
        <f t="shared" si="160"/>
        <v>0</v>
      </c>
      <c r="CR50" s="361">
        <f t="shared" si="161"/>
        <v>5</v>
      </c>
      <c r="CS50" s="361">
        <f t="shared" si="162"/>
        <v>6</v>
      </c>
      <c r="CT50" s="361">
        <f t="shared" si="163"/>
        <v>3</v>
      </c>
      <c r="CU50" s="361">
        <f t="shared" si="164"/>
        <v>0</v>
      </c>
      <c r="CV50" s="361">
        <f t="shared" si="165"/>
        <v>0</v>
      </c>
      <c r="CW50" s="361">
        <f t="shared" si="166"/>
        <v>34</v>
      </c>
      <c r="CX50" s="361">
        <f t="shared" si="167"/>
        <v>0</v>
      </c>
      <c r="CY50" s="361">
        <f t="shared" si="168"/>
        <v>0</v>
      </c>
      <c r="CZ50" s="361">
        <f t="shared" si="169"/>
        <v>0</v>
      </c>
      <c r="DA50" s="175" t="b">
        <f t="shared" si="8"/>
        <v>1</v>
      </c>
      <c r="DB50" s="175" t="b">
        <f t="shared" si="9"/>
        <v>1</v>
      </c>
      <c r="DC50" s="175" t="b">
        <f t="shared" si="10"/>
        <v>1</v>
      </c>
      <c r="DD50" s="184">
        <f t="shared" si="11"/>
        <v>0</v>
      </c>
    </row>
    <row r="51" spans="1:108" s="175" customFormat="1" ht="15.75" customHeight="1" x14ac:dyDescent="0.35">
      <c r="B51" s="175" t="s">
        <v>392</v>
      </c>
      <c r="C51" s="181">
        <v>3148</v>
      </c>
      <c r="D51" s="162">
        <v>448</v>
      </c>
      <c r="E51" s="162">
        <v>10</v>
      </c>
      <c r="F51" s="162">
        <v>0</v>
      </c>
      <c r="G51" s="162">
        <v>80</v>
      </c>
      <c r="H51" s="162">
        <v>0</v>
      </c>
      <c r="I51" s="162">
        <f t="shared" si="23"/>
        <v>3526</v>
      </c>
      <c r="J51" s="162">
        <v>3487</v>
      </c>
      <c r="K51" s="174">
        <v>0</v>
      </c>
      <c r="L51" s="174">
        <v>33</v>
      </c>
      <c r="M51" s="174">
        <v>0</v>
      </c>
      <c r="N51" s="174">
        <v>1</v>
      </c>
      <c r="O51" s="181">
        <v>5</v>
      </c>
      <c r="P51" s="181">
        <v>0</v>
      </c>
      <c r="Q51" s="181">
        <v>0</v>
      </c>
      <c r="R51" s="175" t="b">
        <f t="shared" si="14"/>
        <v>1</v>
      </c>
      <c r="S51" s="176">
        <f t="shared" si="15"/>
        <v>3526</v>
      </c>
      <c r="T51" s="175">
        <v>3526</v>
      </c>
      <c r="U51" s="230">
        <f t="shared" si="16"/>
        <v>0</v>
      </c>
      <c r="V51" s="175" t="s">
        <v>392</v>
      </c>
      <c r="W51" s="177">
        <f t="shared" si="148"/>
        <v>3526</v>
      </c>
      <c r="X51" s="179">
        <v>468</v>
      </c>
      <c r="Y51" s="179">
        <v>21</v>
      </c>
      <c r="Z51" s="179">
        <v>0</v>
      </c>
      <c r="AA51" s="179">
        <v>86</v>
      </c>
      <c r="AB51" s="179">
        <v>1</v>
      </c>
      <c r="AC51" s="177">
        <f t="shared" si="170"/>
        <v>3928</v>
      </c>
      <c r="AD51" s="181">
        <v>3891</v>
      </c>
      <c r="AE51" s="181">
        <v>0</v>
      </c>
      <c r="AF51" s="181">
        <v>32</v>
      </c>
      <c r="AG51" s="181">
        <v>0</v>
      </c>
      <c r="AH51" s="181">
        <v>1</v>
      </c>
      <c r="AI51" s="181">
        <v>4</v>
      </c>
      <c r="AJ51" s="181">
        <v>0</v>
      </c>
      <c r="AK51" s="181">
        <v>0</v>
      </c>
      <c r="AL51" s="175" t="b">
        <f t="shared" si="34"/>
        <v>1</v>
      </c>
      <c r="AM51" s="246">
        <v>3928</v>
      </c>
      <c r="AN51" s="248">
        <f t="shared" si="26"/>
        <v>0</v>
      </c>
      <c r="AO51" s="246">
        <v>0</v>
      </c>
      <c r="AQ51" s="225"/>
      <c r="AR51" s="175" t="s">
        <v>392</v>
      </c>
      <c r="AS51" s="177">
        <f t="shared" si="149"/>
        <v>3928</v>
      </c>
      <c r="AT51" s="179">
        <v>334</v>
      </c>
      <c r="AU51" s="179">
        <v>15</v>
      </c>
      <c r="AV51" s="179">
        <v>2</v>
      </c>
      <c r="AW51" s="179">
        <v>105</v>
      </c>
      <c r="AX51" s="179">
        <v>2</v>
      </c>
      <c r="AY51" s="177">
        <f t="shared" si="35"/>
        <v>4172</v>
      </c>
      <c r="AZ51" s="179">
        <v>4132</v>
      </c>
      <c r="BA51" s="179">
        <v>0</v>
      </c>
      <c r="BB51" s="179">
        <v>31</v>
      </c>
      <c r="BC51" s="179">
        <v>0</v>
      </c>
      <c r="BD51" s="179">
        <v>1</v>
      </c>
      <c r="BE51" s="179">
        <v>8</v>
      </c>
      <c r="BF51" s="179">
        <v>0</v>
      </c>
      <c r="BG51" s="179">
        <v>0</v>
      </c>
      <c r="BH51" s="264">
        <v>4172</v>
      </c>
      <c r="BI51" s="224">
        <f t="shared" si="28"/>
        <v>0</v>
      </c>
      <c r="BJ51" s="175" t="b">
        <f t="shared" si="7"/>
        <v>0</v>
      </c>
      <c r="BK51" s="175" t="s">
        <v>392</v>
      </c>
      <c r="BL51" s="180">
        <f t="shared" si="150"/>
        <v>4172</v>
      </c>
      <c r="BM51" s="179">
        <v>134</v>
      </c>
      <c r="BN51" s="255">
        <f>7+1</f>
        <v>8</v>
      </c>
      <c r="BO51" s="179"/>
      <c r="BP51" s="179">
        <v>83</v>
      </c>
      <c r="BQ51" s="179">
        <v>84</v>
      </c>
      <c r="BR51" s="181">
        <f t="shared" si="151"/>
        <v>4147</v>
      </c>
      <c r="BS51" s="179">
        <v>4111</v>
      </c>
      <c r="BT51" s="181">
        <v>0</v>
      </c>
      <c r="BU51" s="179">
        <v>0</v>
      </c>
      <c r="BV51" s="179">
        <v>1</v>
      </c>
      <c r="BW51" s="181">
        <v>1</v>
      </c>
      <c r="BX51" s="181">
        <v>0</v>
      </c>
      <c r="BY51" s="181">
        <v>0</v>
      </c>
      <c r="BZ51" s="181">
        <v>30</v>
      </c>
      <c r="CA51" s="181">
        <v>4</v>
      </c>
      <c r="CB51" s="181">
        <v>0</v>
      </c>
      <c r="CC51" s="181">
        <v>0</v>
      </c>
      <c r="CD51" s="175" t="b">
        <f t="shared" si="30"/>
        <v>1</v>
      </c>
      <c r="CE51" s="246">
        <v>4147</v>
      </c>
      <c r="CF51" s="265" t="b">
        <f t="shared" si="31"/>
        <v>1</v>
      </c>
      <c r="CG51" s="259">
        <f t="shared" si="146"/>
        <v>0</v>
      </c>
      <c r="CH51" s="175" t="s">
        <v>392</v>
      </c>
      <c r="CI51" s="204">
        <f t="shared" si="152"/>
        <v>3148</v>
      </c>
      <c r="CJ51" s="204">
        <f t="shared" si="153"/>
        <v>1384</v>
      </c>
      <c r="CK51" s="204">
        <f t="shared" si="154"/>
        <v>54</v>
      </c>
      <c r="CL51" s="204">
        <f t="shared" si="155"/>
        <v>2</v>
      </c>
      <c r="CM51" s="204">
        <f t="shared" si="156"/>
        <v>354</v>
      </c>
      <c r="CN51" s="204">
        <f t="shared" si="157"/>
        <v>87</v>
      </c>
      <c r="CO51" s="204">
        <f t="shared" si="158"/>
        <v>4147</v>
      </c>
      <c r="CP51" s="361">
        <f t="shared" si="159"/>
        <v>4111</v>
      </c>
      <c r="CQ51" s="361">
        <f t="shared" si="160"/>
        <v>0</v>
      </c>
      <c r="CR51" s="361">
        <f t="shared" si="161"/>
        <v>0</v>
      </c>
      <c r="CS51" s="361">
        <f t="shared" si="162"/>
        <v>1</v>
      </c>
      <c r="CT51" s="361">
        <f t="shared" si="163"/>
        <v>1</v>
      </c>
      <c r="CU51" s="361">
        <f t="shared" si="164"/>
        <v>0</v>
      </c>
      <c r="CV51" s="361">
        <f t="shared" si="165"/>
        <v>0</v>
      </c>
      <c r="CW51" s="361">
        <f t="shared" si="166"/>
        <v>30</v>
      </c>
      <c r="CX51" s="361">
        <f t="shared" si="167"/>
        <v>4</v>
      </c>
      <c r="CY51" s="361">
        <f t="shared" si="168"/>
        <v>0</v>
      </c>
      <c r="CZ51" s="361">
        <f t="shared" si="169"/>
        <v>0</v>
      </c>
      <c r="DA51" s="175" t="b">
        <f t="shared" si="8"/>
        <v>1</v>
      </c>
      <c r="DB51" s="175" t="b">
        <f t="shared" si="9"/>
        <v>1</v>
      </c>
      <c r="DC51" s="175" t="b">
        <f t="shared" si="10"/>
        <v>1</v>
      </c>
      <c r="DD51" s="184">
        <f t="shared" si="11"/>
        <v>0</v>
      </c>
    </row>
    <row r="52" spans="1:108" s="175" customFormat="1" ht="15.75" customHeight="1" x14ac:dyDescent="0.35">
      <c r="B52" s="175" t="s">
        <v>391</v>
      </c>
      <c r="C52" s="181">
        <v>1351</v>
      </c>
      <c r="D52" s="162">
        <v>1</v>
      </c>
      <c r="E52" s="162">
        <v>2</v>
      </c>
      <c r="F52" s="162">
        <v>0</v>
      </c>
      <c r="G52" s="162">
        <v>345</v>
      </c>
      <c r="H52" s="162">
        <v>0</v>
      </c>
      <c r="I52" s="162">
        <f t="shared" si="23"/>
        <v>1009</v>
      </c>
      <c r="J52" s="162">
        <v>981</v>
      </c>
      <c r="K52" s="174">
        <v>0</v>
      </c>
      <c r="L52" s="174">
        <v>27</v>
      </c>
      <c r="M52" s="174">
        <v>0</v>
      </c>
      <c r="N52" s="174">
        <v>1</v>
      </c>
      <c r="O52" s="181">
        <v>0</v>
      </c>
      <c r="P52" s="181">
        <v>0</v>
      </c>
      <c r="Q52" s="181">
        <v>0</v>
      </c>
      <c r="R52" s="175" t="b">
        <f t="shared" si="14"/>
        <v>1</v>
      </c>
      <c r="S52" s="176">
        <f t="shared" si="15"/>
        <v>1009</v>
      </c>
      <c r="T52" s="175">
        <v>1009</v>
      </c>
      <c r="U52" s="230">
        <f t="shared" si="16"/>
        <v>0</v>
      </c>
      <c r="V52" s="175" t="s">
        <v>391</v>
      </c>
      <c r="W52" s="177">
        <f t="shared" si="148"/>
        <v>1009</v>
      </c>
      <c r="X52" s="179">
        <v>4</v>
      </c>
      <c r="Y52" s="179">
        <v>0</v>
      </c>
      <c r="Z52" s="179">
        <v>0</v>
      </c>
      <c r="AA52" s="179">
        <v>382</v>
      </c>
      <c r="AB52" s="179">
        <v>0</v>
      </c>
      <c r="AC52" s="177">
        <f t="shared" si="170"/>
        <v>631</v>
      </c>
      <c r="AD52" s="181">
        <v>603</v>
      </c>
      <c r="AE52" s="181">
        <v>0</v>
      </c>
      <c r="AF52" s="181">
        <v>27</v>
      </c>
      <c r="AG52" s="181">
        <v>0</v>
      </c>
      <c r="AH52" s="181">
        <v>1</v>
      </c>
      <c r="AI52" s="181">
        <v>0</v>
      </c>
      <c r="AJ52" s="181">
        <v>0</v>
      </c>
      <c r="AK52" s="181">
        <v>0</v>
      </c>
      <c r="AL52" s="175" t="b">
        <f t="shared" si="34"/>
        <v>1</v>
      </c>
      <c r="AM52" s="246">
        <v>631</v>
      </c>
      <c r="AN52" s="248">
        <f t="shared" si="26"/>
        <v>0</v>
      </c>
      <c r="AO52" s="246">
        <v>0</v>
      </c>
      <c r="AQ52" s="225"/>
      <c r="AR52" s="175" t="s">
        <v>391</v>
      </c>
      <c r="AS52" s="177">
        <f t="shared" si="149"/>
        <v>631</v>
      </c>
      <c r="AT52" s="179">
        <v>4</v>
      </c>
      <c r="AU52" s="179">
        <v>1</v>
      </c>
      <c r="AV52" s="179">
        <v>0</v>
      </c>
      <c r="AW52" s="179">
        <v>228</v>
      </c>
      <c r="AX52" s="179">
        <v>1</v>
      </c>
      <c r="AY52" s="177">
        <f t="shared" si="35"/>
        <v>407</v>
      </c>
      <c r="AZ52" s="179">
        <v>381</v>
      </c>
      <c r="BA52" s="179">
        <v>0</v>
      </c>
      <c r="BB52" s="179">
        <v>25</v>
      </c>
      <c r="BC52" s="179">
        <v>0</v>
      </c>
      <c r="BD52" s="179">
        <v>1</v>
      </c>
      <c r="BE52" s="179">
        <v>0</v>
      </c>
      <c r="BF52" s="179">
        <v>0</v>
      </c>
      <c r="BG52" s="179">
        <v>0</v>
      </c>
      <c r="BH52" s="264">
        <v>407</v>
      </c>
      <c r="BI52" s="224">
        <f t="shared" si="28"/>
        <v>0</v>
      </c>
      <c r="BJ52" s="175" t="b">
        <f t="shared" si="7"/>
        <v>0</v>
      </c>
      <c r="BK52" s="175" t="s">
        <v>391</v>
      </c>
      <c r="BL52" s="180">
        <f t="shared" si="150"/>
        <v>407</v>
      </c>
      <c r="BM52" s="179">
        <v>1</v>
      </c>
      <c r="BN52" s="179">
        <v>1</v>
      </c>
      <c r="BO52" s="179"/>
      <c r="BP52" s="179">
        <v>21</v>
      </c>
      <c r="BQ52" s="179"/>
      <c r="BR52" s="181">
        <f t="shared" si="151"/>
        <v>388</v>
      </c>
      <c r="BS52" s="179">
        <v>362</v>
      </c>
      <c r="BT52" s="181">
        <v>0</v>
      </c>
      <c r="BU52" s="179">
        <v>0</v>
      </c>
      <c r="BV52" s="179">
        <v>1</v>
      </c>
      <c r="BW52" s="181">
        <v>0</v>
      </c>
      <c r="BX52" s="181">
        <v>0</v>
      </c>
      <c r="BY52" s="181">
        <v>0</v>
      </c>
      <c r="BZ52" s="181">
        <v>25</v>
      </c>
      <c r="CA52" s="181">
        <v>0</v>
      </c>
      <c r="CB52" s="181">
        <v>0</v>
      </c>
      <c r="CC52" s="181">
        <v>0</v>
      </c>
      <c r="CD52" s="175" t="b">
        <f t="shared" si="30"/>
        <v>1</v>
      </c>
      <c r="CE52" s="246">
        <v>388</v>
      </c>
      <c r="CF52" s="265" t="b">
        <f t="shared" si="31"/>
        <v>1</v>
      </c>
      <c r="CG52" s="259">
        <f t="shared" si="146"/>
        <v>0</v>
      </c>
      <c r="CH52" s="175" t="s">
        <v>391</v>
      </c>
      <c r="CI52" s="204">
        <f t="shared" si="152"/>
        <v>1351</v>
      </c>
      <c r="CJ52" s="204">
        <f t="shared" si="153"/>
        <v>10</v>
      </c>
      <c r="CK52" s="204">
        <f t="shared" si="154"/>
        <v>4</v>
      </c>
      <c r="CL52" s="204">
        <f t="shared" si="155"/>
        <v>0</v>
      </c>
      <c r="CM52" s="204">
        <f t="shared" si="156"/>
        <v>976</v>
      </c>
      <c r="CN52" s="204">
        <f t="shared" si="157"/>
        <v>1</v>
      </c>
      <c r="CO52" s="204">
        <f t="shared" si="158"/>
        <v>388</v>
      </c>
      <c r="CP52" s="361">
        <f t="shared" si="159"/>
        <v>362</v>
      </c>
      <c r="CQ52" s="361">
        <f t="shared" si="160"/>
        <v>0</v>
      </c>
      <c r="CR52" s="361">
        <f t="shared" si="161"/>
        <v>0</v>
      </c>
      <c r="CS52" s="361">
        <f t="shared" si="162"/>
        <v>1</v>
      </c>
      <c r="CT52" s="361">
        <f t="shared" si="163"/>
        <v>0</v>
      </c>
      <c r="CU52" s="361">
        <f t="shared" si="164"/>
        <v>0</v>
      </c>
      <c r="CV52" s="361">
        <f t="shared" si="165"/>
        <v>0</v>
      </c>
      <c r="CW52" s="361">
        <f t="shared" si="166"/>
        <v>25</v>
      </c>
      <c r="CX52" s="361">
        <f t="shared" si="167"/>
        <v>0</v>
      </c>
      <c r="CY52" s="361">
        <f t="shared" si="168"/>
        <v>0</v>
      </c>
      <c r="CZ52" s="361">
        <f t="shared" si="169"/>
        <v>0</v>
      </c>
      <c r="DA52" s="175" t="b">
        <f t="shared" si="8"/>
        <v>1</v>
      </c>
      <c r="DB52" s="175" t="b">
        <f t="shared" si="9"/>
        <v>1</v>
      </c>
      <c r="DC52" s="175" t="b">
        <f t="shared" si="10"/>
        <v>1</v>
      </c>
      <c r="DD52" s="184">
        <f t="shared" si="11"/>
        <v>0</v>
      </c>
    </row>
    <row r="53" spans="1:108" s="175" customFormat="1" ht="15.75" customHeight="1" x14ac:dyDescent="0.35">
      <c r="B53" s="175" t="s">
        <v>523</v>
      </c>
      <c r="C53" s="181">
        <v>1926</v>
      </c>
      <c r="D53" s="163">
        <v>92</v>
      </c>
      <c r="E53" s="163">
        <f>16+1</f>
        <v>17</v>
      </c>
      <c r="F53" s="163">
        <v>0</v>
      </c>
      <c r="G53" s="163">
        <v>50</v>
      </c>
      <c r="H53" s="163">
        <v>2</v>
      </c>
      <c r="I53" s="162">
        <f t="shared" si="23"/>
        <v>1983</v>
      </c>
      <c r="J53" s="162">
        <v>1927</v>
      </c>
      <c r="K53" s="174">
        <v>0</v>
      </c>
      <c r="L53" s="174">
        <v>16</v>
      </c>
      <c r="M53" s="174">
        <v>0</v>
      </c>
      <c r="N53" s="174">
        <v>27</v>
      </c>
      <c r="O53" s="181">
        <v>13</v>
      </c>
      <c r="P53" s="181">
        <v>0</v>
      </c>
      <c r="Q53" s="181">
        <v>0</v>
      </c>
      <c r="R53" s="175" t="b">
        <f t="shared" si="14"/>
        <v>1</v>
      </c>
      <c r="S53" s="176">
        <f t="shared" si="15"/>
        <v>1983</v>
      </c>
      <c r="T53" s="175">
        <v>1983</v>
      </c>
      <c r="U53" s="230">
        <f t="shared" si="16"/>
        <v>0</v>
      </c>
      <c r="V53" s="175" t="s">
        <v>523</v>
      </c>
      <c r="W53" s="177">
        <f t="shared" si="148"/>
        <v>1983</v>
      </c>
      <c r="X53" s="179">
        <v>59</v>
      </c>
      <c r="Y53" s="179">
        <f>3+1</f>
        <v>4</v>
      </c>
      <c r="Z53" s="179">
        <v>0</v>
      </c>
      <c r="AA53" s="179">
        <v>20</v>
      </c>
      <c r="AB53" s="179">
        <v>0</v>
      </c>
      <c r="AC53" s="177">
        <f t="shared" si="170"/>
        <v>2026</v>
      </c>
      <c r="AD53" s="181">
        <v>1975</v>
      </c>
      <c r="AE53" s="181">
        <v>0</v>
      </c>
      <c r="AF53" s="181">
        <v>18</v>
      </c>
      <c r="AG53" s="181">
        <v>0</v>
      </c>
      <c r="AH53" s="181">
        <v>29</v>
      </c>
      <c r="AI53" s="181">
        <v>4</v>
      </c>
      <c r="AJ53" s="181">
        <v>0</v>
      </c>
      <c r="AK53" s="181">
        <v>0</v>
      </c>
      <c r="AL53" s="175" t="b">
        <f t="shared" si="34"/>
        <v>1</v>
      </c>
      <c r="AM53" s="246">
        <v>2026</v>
      </c>
      <c r="AN53" s="248">
        <f t="shared" si="26"/>
        <v>0</v>
      </c>
      <c r="AO53" s="246">
        <v>0</v>
      </c>
      <c r="AQ53" s="225"/>
      <c r="AR53" s="175" t="s">
        <v>523</v>
      </c>
      <c r="AS53" s="177">
        <f t="shared" si="149"/>
        <v>2026</v>
      </c>
      <c r="AT53" s="179">
        <v>53</v>
      </c>
      <c r="AU53" s="179">
        <v>13</v>
      </c>
      <c r="AV53" s="179">
        <v>0</v>
      </c>
      <c r="AW53" s="179">
        <v>42</v>
      </c>
      <c r="AX53" s="179">
        <v>7</v>
      </c>
      <c r="AY53" s="177">
        <f t="shared" si="35"/>
        <v>2043</v>
      </c>
      <c r="AZ53" s="179">
        <v>1989</v>
      </c>
      <c r="BA53" s="179">
        <v>0</v>
      </c>
      <c r="BB53" s="179">
        <v>19</v>
      </c>
      <c r="BC53" s="179">
        <v>0</v>
      </c>
      <c r="BD53" s="179">
        <v>32</v>
      </c>
      <c r="BE53" s="179">
        <v>3</v>
      </c>
      <c r="BF53" s="179">
        <v>0</v>
      </c>
      <c r="BG53" s="179">
        <v>0</v>
      </c>
      <c r="BH53" s="264">
        <v>2043</v>
      </c>
      <c r="BI53" s="224">
        <f t="shared" si="28"/>
        <v>0</v>
      </c>
      <c r="BJ53" s="175" t="b">
        <f t="shared" si="7"/>
        <v>0</v>
      </c>
      <c r="BK53" s="175" t="s">
        <v>523</v>
      </c>
      <c r="BL53" s="180">
        <f t="shared" si="150"/>
        <v>2043</v>
      </c>
      <c r="BM53" s="179">
        <v>64</v>
      </c>
      <c r="BN53" s="255">
        <f>11+3</f>
        <v>14</v>
      </c>
      <c r="BO53" s="179"/>
      <c r="BP53" s="179">
        <v>28</v>
      </c>
      <c r="BQ53" s="179">
        <v>20</v>
      </c>
      <c r="BR53" s="181">
        <f t="shared" si="151"/>
        <v>2073</v>
      </c>
      <c r="BS53" s="179">
        <v>2024</v>
      </c>
      <c r="BT53" s="181">
        <v>0</v>
      </c>
      <c r="BU53" s="179">
        <v>0</v>
      </c>
      <c r="BV53" s="179">
        <v>32</v>
      </c>
      <c r="BW53" s="181">
        <v>0</v>
      </c>
      <c r="BX53" s="181">
        <v>0</v>
      </c>
      <c r="BY53" s="181">
        <v>0</v>
      </c>
      <c r="BZ53" s="181">
        <v>16</v>
      </c>
      <c r="CA53" s="181">
        <v>1</v>
      </c>
      <c r="CB53" s="181">
        <v>0</v>
      </c>
      <c r="CC53" s="181">
        <v>0</v>
      </c>
      <c r="CD53" s="175" t="b">
        <f t="shared" si="30"/>
        <v>1</v>
      </c>
      <c r="CE53" s="246">
        <v>2073</v>
      </c>
      <c r="CF53" s="265" t="b">
        <f t="shared" si="31"/>
        <v>1</v>
      </c>
      <c r="CG53" s="259">
        <f t="shared" si="146"/>
        <v>0</v>
      </c>
      <c r="CH53" s="175" t="s">
        <v>523</v>
      </c>
      <c r="CI53" s="204">
        <f t="shared" si="152"/>
        <v>1926</v>
      </c>
      <c r="CJ53" s="204">
        <f t="shared" si="153"/>
        <v>268</v>
      </c>
      <c r="CK53" s="204">
        <f t="shared" si="154"/>
        <v>48</v>
      </c>
      <c r="CL53" s="204">
        <f t="shared" si="155"/>
        <v>0</v>
      </c>
      <c r="CM53" s="204">
        <f t="shared" si="156"/>
        <v>140</v>
      </c>
      <c r="CN53" s="204">
        <f t="shared" si="157"/>
        <v>29</v>
      </c>
      <c r="CO53" s="204">
        <f t="shared" si="158"/>
        <v>2073</v>
      </c>
      <c r="CP53" s="361">
        <f t="shared" si="159"/>
        <v>2024</v>
      </c>
      <c r="CQ53" s="361">
        <f t="shared" si="160"/>
        <v>0</v>
      </c>
      <c r="CR53" s="361">
        <f t="shared" si="161"/>
        <v>0</v>
      </c>
      <c r="CS53" s="361">
        <f t="shared" si="162"/>
        <v>32</v>
      </c>
      <c r="CT53" s="361">
        <f t="shared" si="163"/>
        <v>0</v>
      </c>
      <c r="CU53" s="361">
        <f t="shared" si="164"/>
        <v>0</v>
      </c>
      <c r="CV53" s="361">
        <f t="shared" si="165"/>
        <v>0</v>
      </c>
      <c r="CW53" s="361">
        <f t="shared" si="166"/>
        <v>16</v>
      </c>
      <c r="CX53" s="361">
        <f t="shared" si="167"/>
        <v>1</v>
      </c>
      <c r="CY53" s="361">
        <f t="shared" si="168"/>
        <v>0</v>
      </c>
      <c r="CZ53" s="361">
        <f t="shared" si="169"/>
        <v>0</v>
      </c>
      <c r="DA53" s="175" t="b">
        <f t="shared" si="8"/>
        <v>1</v>
      </c>
      <c r="DB53" s="175" t="b">
        <f t="shared" si="9"/>
        <v>1</v>
      </c>
      <c r="DC53" s="175" t="b">
        <f t="shared" si="10"/>
        <v>1</v>
      </c>
      <c r="DD53" s="184">
        <f t="shared" si="11"/>
        <v>0</v>
      </c>
    </row>
    <row r="54" spans="1:108" s="175" customFormat="1" ht="15.75" customHeight="1" x14ac:dyDescent="0.35">
      <c r="B54" s="175" t="s">
        <v>522</v>
      </c>
      <c r="C54" s="181">
        <v>1215</v>
      </c>
      <c r="D54" s="162">
        <v>70</v>
      </c>
      <c r="E54" s="162">
        <f>22+10</f>
        <v>32</v>
      </c>
      <c r="F54" s="162">
        <v>0</v>
      </c>
      <c r="G54" s="162">
        <v>23</v>
      </c>
      <c r="H54" s="162">
        <v>0</v>
      </c>
      <c r="I54" s="162">
        <f t="shared" si="23"/>
        <v>1294</v>
      </c>
      <c r="J54" s="162">
        <v>1288</v>
      </c>
      <c r="K54" s="162">
        <v>0</v>
      </c>
      <c r="L54" s="162">
        <v>4</v>
      </c>
      <c r="M54" s="162">
        <v>0</v>
      </c>
      <c r="N54" s="162">
        <v>0</v>
      </c>
      <c r="O54" s="162">
        <v>2</v>
      </c>
      <c r="P54" s="162">
        <v>0</v>
      </c>
      <c r="Q54" s="162">
        <v>0</v>
      </c>
      <c r="R54" s="175" t="b">
        <f t="shared" si="14"/>
        <v>1</v>
      </c>
      <c r="S54" s="176">
        <f t="shared" si="15"/>
        <v>1294</v>
      </c>
      <c r="T54" s="175">
        <v>1294</v>
      </c>
      <c r="U54" s="230">
        <f t="shared" si="16"/>
        <v>0</v>
      </c>
      <c r="V54" s="175" t="s">
        <v>522</v>
      </c>
      <c r="W54" s="177">
        <f t="shared" si="148"/>
        <v>1294</v>
      </c>
      <c r="X54" s="179">
        <v>29</v>
      </c>
      <c r="Y54" s="179">
        <v>16</v>
      </c>
      <c r="Z54" s="179">
        <v>0</v>
      </c>
      <c r="AA54" s="179">
        <v>31</v>
      </c>
      <c r="AB54" s="179">
        <v>0</v>
      </c>
      <c r="AC54" s="177">
        <f t="shared" si="170"/>
        <v>1308</v>
      </c>
      <c r="AD54" s="181">
        <v>1299</v>
      </c>
      <c r="AE54" s="181">
        <v>0</v>
      </c>
      <c r="AF54" s="181">
        <v>5</v>
      </c>
      <c r="AG54" s="181">
        <v>0</v>
      </c>
      <c r="AH54" s="181">
        <v>0</v>
      </c>
      <c r="AI54" s="181">
        <v>4</v>
      </c>
      <c r="AJ54" s="181">
        <v>0</v>
      </c>
      <c r="AK54" s="181">
        <v>0</v>
      </c>
      <c r="AL54" s="175" t="b">
        <f t="shared" si="34"/>
        <v>1</v>
      </c>
      <c r="AM54" s="246">
        <v>1308</v>
      </c>
      <c r="AN54" s="248">
        <f t="shared" si="26"/>
        <v>0</v>
      </c>
      <c r="AO54" s="246">
        <v>0</v>
      </c>
      <c r="AQ54" s="225"/>
      <c r="AR54" s="175" t="s">
        <v>522</v>
      </c>
      <c r="AS54" s="177">
        <f t="shared" si="149"/>
        <v>1308</v>
      </c>
      <c r="AT54" s="179">
        <v>41</v>
      </c>
      <c r="AU54" s="179">
        <v>45</v>
      </c>
      <c r="AV54" s="179">
        <v>0</v>
      </c>
      <c r="AW54" s="179">
        <v>49</v>
      </c>
      <c r="AX54" s="179">
        <v>24</v>
      </c>
      <c r="AY54" s="177">
        <f t="shared" si="35"/>
        <v>1321</v>
      </c>
      <c r="AZ54" s="179">
        <v>1313</v>
      </c>
      <c r="BA54" s="179">
        <v>0</v>
      </c>
      <c r="BB54" s="179">
        <v>5</v>
      </c>
      <c r="BC54" s="179">
        <v>0</v>
      </c>
      <c r="BD54" s="179">
        <v>0</v>
      </c>
      <c r="BE54" s="179">
        <v>3</v>
      </c>
      <c r="BF54" s="179">
        <v>0</v>
      </c>
      <c r="BG54" s="179">
        <v>0</v>
      </c>
      <c r="BH54" s="264">
        <v>1321</v>
      </c>
      <c r="BI54" s="224">
        <f t="shared" si="28"/>
        <v>0</v>
      </c>
      <c r="BJ54" s="175" t="b">
        <f t="shared" si="7"/>
        <v>0</v>
      </c>
      <c r="BK54" s="175" t="s">
        <v>522</v>
      </c>
      <c r="BL54" s="180">
        <f t="shared" si="150"/>
        <v>1321</v>
      </c>
      <c r="BM54" s="179">
        <v>57</v>
      </c>
      <c r="BN54" s="179">
        <v>27</v>
      </c>
      <c r="BO54" s="179"/>
      <c r="BP54" s="179">
        <v>23</v>
      </c>
      <c r="BQ54" s="179">
        <v>6</v>
      </c>
      <c r="BR54" s="181">
        <f t="shared" si="151"/>
        <v>1376</v>
      </c>
      <c r="BS54" s="179">
        <v>1368</v>
      </c>
      <c r="BT54" s="181">
        <v>0</v>
      </c>
      <c r="BU54" s="179">
        <v>0</v>
      </c>
      <c r="BV54" s="179">
        <v>1</v>
      </c>
      <c r="BW54" s="181">
        <v>7</v>
      </c>
      <c r="BX54" s="181">
        <v>0</v>
      </c>
      <c r="BY54" s="181">
        <v>0</v>
      </c>
      <c r="BZ54" s="181">
        <v>0</v>
      </c>
      <c r="CA54" s="181">
        <v>0</v>
      </c>
      <c r="CB54" s="181">
        <v>0</v>
      </c>
      <c r="CC54" s="181">
        <v>0</v>
      </c>
      <c r="CD54" s="175" t="b">
        <f t="shared" si="30"/>
        <v>1</v>
      </c>
      <c r="CE54" s="246">
        <v>1376</v>
      </c>
      <c r="CF54" s="265" t="b">
        <f t="shared" si="31"/>
        <v>1</v>
      </c>
      <c r="CG54" s="259">
        <f t="shared" si="146"/>
        <v>0</v>
      </c>
      <c r="CH54" s="175" t="s">
        <v>522</v>
      </c>
      <c r="CI54" s="204">
        <f t="shared" si="152"/>
        <v>1215</v>
      </c>
      <c r="CJ54" s="204">
        <f t="shared" si="153"/>
        <v>197</v>
      </c>
      <c r="CK54" s="204">
        <f t="shared" si="154"/>
        <v>120</v>
      </c>
      <c r="CL54" s="204">
        <f t="shared" si="155"/>
        <v>0</v>
      </c>
      <c r="CM54" s="204">
        <f t="shared" si="156"/>
        <v>126</v>
      </c>
      <c r="CN54" s="204">
        <f t="shared" si="157"/>
        <v>30</v>
      </c>
      <c r="CO54" s="204">
        <f t="shared" si="158"/>
        <v>1376</v>
      </c>
      <c r="CP54" s="361">
        <f t="shared" si="159"/>
        <v>1368</v>
      </c>
      <c r="CQ54" s="361">
        <f t="shared" si="160"/>
        <v>0</v>
      </c>
      <c r="CR54" s="361">
        <f t="shared" si="161"/>
        <v>0</v>
      </c>
      <c r="CS54" s="361">
        <f t="shared" si="162"/>
        <v>1</v>
      </c>
      <c r="CT54" s="361">
        <f t="shared" si="163"/>
        <v>7</v>
      </c>
      <c r="CU54" s="361">
        <f t="shared" si="164"/>
        <v>0</v>
      </c>
      <c r="CV54" s="361">
        <f t="shared" si="165"/>
        <v>0</v>
      </c>
      <c r="CW54" s="361">
        <f t="shared" si="166"/>
        <v>0</v>
      </c>
      <c r="CX54" s="361">
        <f t="shared" si="167"/>
        <v>0</v>
      </c>
      <c r="CY54" s="361">
        <f t="shared" si="168"/>
        <v>0</v>
      </c>
      <c r="CZ54" s="361">
        <f t="shared" si="169"/>
        <v>0</v>
      </c>
      <c r="DA54" s="175" t="b">
        <f t="shared" si="8"/>
        <v>1</v>
      </c>
      <c r="DB54" s="175" t="b">
        <f t="shared" si="9"/>
        <v>1</v>
      </c>
      <c r="DC54" s="175" t="b">
        <f t="shared" si="10"/>
        <v>1</v>
      </c>
      <c r="DD54" s="184">
        <f t="shared" si="11"/>
        <v>0</v>
      </c>
    </row>
    <row r="55" spans="1:108" s="175" customFormat="1" ht="15.75" customHeight="1" x14ac:dyDescent="0.35">
      <c r="B55" s="206"/>
      <c r="D55" s="212"/>
      <c r="E55" s="212"/>
      <c r="F55" s="212"/>
      <c r="G55" s="212"/>
      <c r="H55" s="163"/>
      <c r="I55" s="162"/>
      <c r="J55" s="181"/>
      <c r="K55" s="174"/>
      <c r="L55" s="174"/>
      <c r="M55" s="174"/>
      <c r="N55" s="174"/>
      <c r="O55" s="174"/>
      <c r="P55" s="174"/>
      <c r="Q55" s="181"/>
      <c r="S55" s="176"/>
      <c r="U55" s="230"/>
      <c r="W55" s="209"/>
      <c r="X55" s="209"/>
      <c r="Y55" s="209"/>
      <c r="Z55" s="209"/>
      <c r="AA55" s="209"/>
      <c r="AB55" s="209"/>
      <c r="AD55" s="181"/>
      <c r="AE55" s="174"/>
      <c r="AF55" s="174"/>
      <c r="AG55" s="174"/>
      <c r="AH55" s="174"/>
      <c r="AI55" s="174"/>
      <c r="AJ55" s="174"/>
      <c r="AK55" s="181"/>
      <c r="AM55" s="246"/>
      <c r="AN55" s="248">
        <v>0</v>
      </c>
      <c r="AO55" s="246">
        <v>0</v>
      </c>
      <c r="AQ55" s="225"/>
      <c r="AS55" s="209"/>
      <c r="AT55" s="209"/>
      <c r="AU55" s="209"/>
      <c r="AV55" s="209"/>
      <c r="AW55" s="209"/>
      <c r="AX55" s="209"/>
      <c r="AY55" s="177"/>
      <c r="BA55" s="179"/>
      <c r="BB55" s="174"/>
      <c r="BC55" s="186"/>
      <c r="BD55" s="174"/>
      <c r="BE55" s="186"/>
      <c r="BF55" s="186"/>
      <c r="BG55" s="181"/>
      <c r="BH55" s="262"/>
      <c r="BI55" s="224">
        <f t="shared" si="28"/>
        <v>0</v>
      </c>
      <c r="BJ55" s="175" t="b">
        <f t="shared" si="7"/>
        <v>1</v>
      </c>
      <c r="BL55" s="212"/>
      <c r="BM55" s="212"/>
      <c r="BN55" s="212"/>
      <c r="BO55" s="212"/>
      <c r="BP55" s="212"/>
      <c r="BQ55" s="212"/>
      <c r="BS55" s="181"/>
      <c r="BT55" s="174"/>
      <c r="BU55" s="174"/>
      <c r="BV55" s="174"/>
      <c r="BW55" s="174"/>
      <c r="BX55" s="174"/>
      <c r="BY55" s="174"/>
      <c r="BZ55" s="174"/>
      <c r="CA55" s="174"/>
      <c r="CB55" s="181"/>
      <c r="CC55" s="181"/>
      <c r="CD55" s="175" t="b">
        <f t="shared" si="30"/>
        <v>1</v>
      </c>
      <c r="CE55" s="246"/>
      <c r="CF55" s="265" t="b">
        <f t="shared" si="31"/>
        <v>1</v>
      </c>
      <c r="CG55" s="259">
        <v>0</v>
      </c>
      <c r="CI55" s="362"/>
      <c r="CJ55" s="362"/>
      <c r="CK55" s="362"/>
      <c r="CL55" s="362">
        <f>+F55+Z55+AV55+BO55</f>
        <v>0</v>
      </c>
      <c r="CM55" s="362"/>
      <c r="CN55" s="362"/>
      <c r="CO55" s="359"/>
      <c r="CP55" s="204"/>
      <c r="CQ55" s="360"/>
      <c r="CR55" s="360"/>
      <c r="CS55" s="360"/>
      <c r="CT55" s="360"/>
      <c r="CU55" s="360"/>
      <c r="CV55" s="360"/>
      <c r="CW55" s="360"/>
      <c r="CX55" s="360"/>
      <c r="CY55" s="204"/>
      <c r="CZ55" s="204"/>
      <c r="DA55" s="175" t="b">
        <f t="shared" si="8"/>
        <v>1</v>
      </c>
      <c r="DB55" s="175" t="b">
        <f t="shared" si="9"/>
        <v>1</v>
      </c>
      <c r="DC55" s="175" t="b">
        <f t="shared" si="10"/>
        <v>1</v>
      </c>
      <c r="DD55" s="184">
        <f t="shared" si="11"/>
        <v>0</v>
      </c>
    </row>
    <row r="56" spans="1:108" s="175" customFormat="1" x14ac:dyDescent="0.35">
      <c r="A56" s="175">
        <v>1.7</v>
      </c>
      <c r="B56" s="187" t="s">
        <v>14</v>
      </c>
      <c r="C56" s="190">
        <v>19166</v>
      </c>
      <c r="D56" s="190">
        <f t="shared" ref="D56:Q56" si="171">SUM(D57:D63)</f>
        <v>1095</v>
      </c>
      <c r="E56" s="190">
        <f t="shared" si="171"/>
        <v>271</v>
      </c>
      <c r="F56" s="190">
        <f t="shared" si="171"/>
        <v>1</v>
      </c>
      <c r="G56" s="190">
        <f t="shared" si="171"/>
        <v>582</v>
      </c>
      <c r="H56" s="172">
        <f t="shared" si="171"/>
        <v>5</v>
      </c>
      <c r="I56" s="234">
        <f t="shared" si="23"/>
        <v>19946</v>
      </c>
      <c r="J56" s="190">
        <f t="shared" si="171"/>
        <v>19714</v>
      </c>
      <c r="K56" s="191">
        <f t="shared" ref="K56:P56" si="172">SUM(K57:K63)</f>
        <v>56</v>
      </c>
      <c r="L56" s="191">
        <f t="shared" si="172"/>
        <v>116</v>
      </c>
      <c r="M56" s="191">
        <f t="shared" si="172"/>
        <v>1</v>
      </c>
      <c r="N56" s="191">
        <f t="shared" si="172"/>
        <v>33</v>
      </c>
      <c r="O56" s="191">
        <f t="shared" si="172"/>
        <v>26</v>
      </c>
      <c r="P56" s="191">
        <f t="shared" si="172"/>
        <v>0</v>
      </c>
      <c r="Q56" s="190">
        <f t="shared" si="171"/>
        <v>0</v>
      </c>
      <c r="R56" s="175" t="b">
        <f t="shared" si="14"/>
        <v>1</v>
      </c>
      <c r="S56" s="176">
        <f t="shared" si="15"/>
        <v>19946</v>
      </c>
      <c r="T56" s="175">
        <v>19946</v>
      </c>
      <c r="U56" s="230">
        <f t="shared" si="16"/>
        <v>0</v>
      </c>
      <c r="V56" s="187" t="s">
        <v>14</v>
      </c>
      <c r="W56" s="188">
        <f>+SUM(W57:W63)</f>
        <v>19946</v>
      </c>
      <c r="X56" s="188">
        <f t="shared" ref="X56:AK56" si="173">SUM(X57:X63)</f>
        <v>746</v>
      </c>
      <c r="Y56" s="188">
        <f t="shared" si="173"/>
        <v>225</v>
      </c>
      <c r="Z56" s="188">
        <f t="shared" si="173"/>
        <v>5</v>
      </c>
      <c r="AA56" s="188">
        <f t="shared" si="173"/>
        <v>534</v>
      </c>
      <c r="AB56" s="188">
        <f>SUM(AB57:AB63)</f>
        <v>628</v>
      </c>
      <c r="AC56" s="188">
        <f t="shared" si="173"/>
        <v>19760</v>
      </c>
      <c r="AD56" s="190">
        <f t="shared" si="173"/>
        <v>19495</v>
      </c>
      <c r="AE56" s="190">
        <f t="shared" si="173"/>
        <v>57</v>
      </c>
      <c r="AF56" s="191">
        <f>SUM(AF57:AF63)</f>
        <v>131</v>
      </c>
      <c r="AG56" s="191">
        <f>SUM(AG57:AG63)</f>
        <v>1</v>
      </c>
      <c r="AH56" s="191">
        <f>SUM(AH57:AH63)</f>
        <v>33</v>
      </c>
      <c r="AI56" s="191">
        <f>SUM(AI57:AI63)</f>
        <v>43</v>
      </c>
      <c r="AJ56" s="191">
        <f>SUM(AJ57:AJ63)</f>
        <v>0</v>
      </c>
      <c r="AK56" s="190">
        <f t="shared" si="173"/>
        <v>0</v>
      </c>
      <c r="AL56" s="175" t="b">
        <f t="shared" si="34"/>
        <v>1</v>
      </c>
      <c r="AM56" s="245">
        <v>19760</v>
      </c>
      <c r="AN56" s="248">
        <f t="shared" si="26"/>
        <v>0</v>
      </c>
      <c r="AO56" s="247">
        <v>0</v>
      </c>
      <c r="AQ56" s="225"/>
      <c r="AR56" s="187" t="s">
        <v>14</v>
      </c>
      <c r="AS56" s="188">
        <f t="shared" ref="AS56:BB56" si="174">SUM(AS57:AS63)</f>
        <v>19760</v>
      </c>
      <c r="AT56" s="188">
        <f t="shared" si="174"/>
        <v>875</v>
      </c>
      <c r="AU56" s="188">
        <f t="shared" si="174"/>
        <v>182</v>
      </c>
      <c r="AV56" s="188">
        <f t="shared" si="174"/>
        <v>4</v>
      </c>
      <c r="AW56" s="188">
        <f t="shared" si="174"/>
        <v>580</v>
      </c>
      <c r="AX56" s="188">
        <f t="shared" si="174"/>
        <v>1078</v>
      </c>
      <c r="AY56" s="177">
        <f t="shared" si="35"/>
        <v>19163</v>
      </c>
      <c r="AZ56" s="188">
        <f t="shared" si="174"/>
        <v>18712</v>
      </c>
      <c r="BA56" s="188">
        <f t="shared" si="174"/>
        <v>56</v>
      </c>
      <c r="BB56" s="188">
        <f t="shared" si="174"/>
        <v>310</v>
      </c>
      <c r="BC56" s="189">
        <f>SUM(BC57:BC63)</f>
        <v>1</v>
      </c>
      <c r="BD56" s="189">
        <f>SUM(BD57:BD63)</f>
        <v>32</v>
      </c>
      <c r="BE56" s="189">
        <f>SUM(BE57:BE63)</f>
        <v>52</v>
      </c>
      <c r="BF56" s="189">
        <f>SUM(BF57:BF63)</f>
        <v>0</v>
      </c>
      <c r="BG56" s="190">
        <f>SUM(BG57:BG63)</f>
        <v>0</v>
      </c>
      <c r="BH56" s="261">
        <v>19163</v>
      </c>
      <c r="BI56" s="224">
        <f t="shared" si="28"/>
        <v>0</v>
      </c>
      <c r="BJ56" s="175" t="b">
        <f t="shared" si="7"/>
        <v>0</v>
      </c>
      <c r="BK56" s="187" t="s">
        <v>14</v>
      </c>
      <c r="BL56" s="190">
        <f t="shared" ref="BL56:CC56" si="175">SUM(BL57:BL63)</f>
        <v>19163</v>
      </c>
      <c r="BM56" s="190">
        <f t="shared" si="175"/>
        <v>830</v>
      </c>
      <c r="BN56" s="190">
        <f t="shared" si="175"/>
        <v>319</v>
      </c>
      <c r="BO56" s="190">
        <f t="shared" si="175"/>
        <v>3</v>
      </c>
      <c r="BP56" s="190">
        <f t="shared" si="175"/>
        <v>490</v>
      </c>
      <c r="BQ56" s="190">
        <f t="shared" si="175"/>
        <v>1156</v>
      </c>
      <c r="BR56" s="190">
        <f t="shared" si="175"/>
        <v>18669</v>
      </c>
      <c r="BS56" s="190">
        <f t="shared" si="175"/>
        <v>18217</v>
      </c>
      <c r="BT56" s="190">
        <f t="shared" si="175"/>
        <v>1</v>
      </c>
      <c r="BU56" s="190">
        <f t="shared" si="175"/>
        <v>0</v>
      </c>
      <c r="BV56" s="190">
        <f t="shared" si="175"/>
        <v>37</v>
      </c>
      <c r="BW56" s="190">
        <f t="shared" si="175"/>
        <v>60</v>
      </c>
      <c r="BX56" s="190">
        <f t="shared" si="175"/>
        <v>49</v>
      </c>
      <c r="BY56" s="190">
        <f t="shared" si="175"/>
        <v>56</v>
      </c>
      <c r="BZ56" s="190">
        <f t="shared" si="175"/>
        <v>224</v>
      </c>
      <c r="CA56" s="190">
        <f t="shared" si="175"/>
        <v>25</v>
      </c>
      <c r="CB56" s="190">
        <f t="shared" si="175"/>
        <v>0</v>
      </c>
      <c r="CC56" s="190">
        <f t="shared" si="175"/>
        <v>0</v>
      </c>
      <c r="CD56" s="175" t="b">
        <f t="shared" si="30"/>
        <v>1</v>
      </c>
      <c r="CE56" s="258">
        <v>18669</v>
      </c>
      <c r="CF56" s="265" t="b">
        <f t="shared" si="31"/>
        <v>1</v>
      </c>
      <c r="CG56" s="259">
        <f t="shared" ref="CG56:CG63" si="176">CE56-BR56</f>
        <v>0</v>
      </c>
      <c r="CH56" s="187" t="s">
        <v>14</v>
      </c>
      <c r="CI56" s="357">
        <f t="shared" ref="CI56:CZ56" si="177">SUM(CI57:CI63)</f>
        <v>19166</v>
      </c>
      <c r="CJ56" s="357">
        <f t="shared" si="177"/>
        <v>3546</v>
      </c>
      <c r="CK56" s="357">
        <f t="shared" si="177"/>
        <v>997</v>
      </c>
      <c r="CL56" s="357">
        <f t="shared" si="177"/>
        <v>13</v>
      </c>
      <c r="CM56" s="357">
        <f t="shared" si="177"/>
        <v>2186</v>
      </c>
      <c r="CN56" s="357">
        <f t="shared" si="177"/>
        <v>2867</v>
      </c>
      <c r="CO56" s="357">
        <f t="shared" si="177"/>
        <v>18669</v>
      </c>
      <c r="CP56" s="357">
        <f t="shared" si="177"/>
        <v>18217</v>
      </c>
      <c r="CQ56" s="357">
        <f t="shared" si="177"/>
        <v>1</v>
      </c>
      <c r="CR56" s="357">
        <f t="shared" si="177"/>
        <v>0</v>
      </c>
      <c r="CS56" s="357">
        <f t="shared" si="177"/>
        <v>37</v>
      </c>
      <c r="CT56" s="357">
        <f t="shared" si="177"/>
        <v>60</v>
      </c>
      <c r="CU56" s="357">
        <f t="shared" si="177"/>
        <v>49</v>
      </c>
      <c r="CV56" s="357">
        <f t="shared" si="177"/>
        <v>56</v>
      </c>
      <c r="CW56" s="357">
        <f t="shared" si="177"/>
        <v>224</v>
      </c>
      <c r="CX56" s="357">
        <f t="shared" si="177"/>
        <v>25</v>
      </c>
      <c r="CY56" s="357">
        <f t="shared" si="177"/>
        <v>0</v>
      </c>
      <c r="CZ56" s="357">
        <f t="shared" si="177"/>
        <v>0</v>
      </c>
      <c r="DA56" s="175" t="b">
        <f t="shared" si="8"/>
        <v>1</v>
      </c>
      <c r="DB56" s="175" t="b">
        <f t="shared" si="9"/>
        <v>1</v>
      </c>
      <c r="DC56" s="175" t="b">
        <f t="shared" si="10"/>
        <v>1</v>
      </c>
      <c r="DD56" s="184">
        <f t="shared" si="11"/>
        <v>0</v>
      </c>
    </row>
    <row r="57" spans="1:108" s="175" customFormat="1" x14ac:dyDescent="0.35">
      <c r="B57" s="192" t="s">
        <v>170</v>
      </c>
      <c r="C57" s="181">
        <v>8677</v>
      </c>
      <c r="D57" s="163">
        <v>517</v>
      </c>
      <c r="E57" s="163">
        <f>85+18</f>
        <v>103</v>
      </c>
      <c r="F57" s="163">
        <v>1</v>
      </c>
      <c r="G57" s="163">
        <v>209</v>
      </c>
      <c r="H57" s="163">
        <v>0</v>
      </c>
      <c r="I57" s="162">
        <f t="shared" si="23"/>
        <v>9089</v>
      </c>
      <c r="J57" s="174">
        <v>9055</v>
      </c>
      <c r="K57" s="174">
        <v>0</v>
      </c>
      <c r="L57" s="174">
        <v>31</v>
      </c>
      <c r="M57" s="174">
        <v>0</v>
      </c>
      <c r="N57" s="174">
        <v>0</v>
      </c>
      <c r="O57" s="174">
        <v>3</v>
      </c>
      <c r="P57" s="174">
        <v>0</v>
      </c>
      <c r="Q57" s="181">
        <v>0</v>
      </c>
      <c r="R57" s="175" t="b">
        <f t="shared" si="14"/>
        <v>1</v>
      </c>
      <c r="S57" s="176">
        <f t="shared" si="15"/>
        <v>9089</v>
      </c>
      <c r="T57" s="175">
        <v>9089</v>
      </c>
      <c r="U57" s="230">
        <f t="shared" si="16"/>
        <v>0</v>
      </c>
      <c r="V57" s="192" t="s">
        <v>170</v>
      </c>
      <c r="W57" s="177">
        <f t="shared" ref="W57:W63" si="178">+I57</f>
        <v>9089</v>
      </c>
      <c r="X57" s="179">
        <v>342</v>
      </c>
      <c r="Y57" s="179">
        <v>67</v>
      </c>
      <c r="Z57" s="179">
        <v>4</v>
      </c>
      <c r="AA57" s="179">
        <v>227</v>
      </c>
      <c r="AB57" s="179">
        <v>170</v>
      </c>
      <c r="AC57" s="177">
        <f>W57+X57+Y57+Z57-AA57-AB57</f>
        <v>9105</v>
      </c>
      <c r="AD57" s="181">
        <v>9051</v>
      </c>
      <c r="AE57" s="181">
        <v>0</v>
      </c>
      <c r="AF57" s="181">
        <v>42</v>
      </c>
      <c r="AG57" s="181">
        <v>0</v>
      </c>
      <c r="AH57" s="181">
        <v>0</v>
      </c>
      <c r="AI57" s="181">
        <v>12</v>
      </c>
      <c r="AJ57" s="181">
        <v>0</v>
      </c>
      <c r="AK57" s="181">
        <v>0</v>
      </c>
      <c r="AL57" s="175" t="b">
        <f t="shared" si="34"/>
        <v>1</v>
      </c>
      <c r="AM57" s="246">
        <v>9105</v>
      </c>
      <c r="AN57" s="248">
        <f t="shared" si="26"/>
        <v>0</v>
      </c>
      <c r="AO57" s="246">
        <v>0</v>
      </c>
      <c r="AQ57" s="225"/>
      <c r="AR57" s="192" t="s">
        <v>170</v>
      </c>
      <c r="AS57" s="177">
        <f t="shared" ref="AS57:AS63" si="179">+AC57</f>
        <v>9105</v>
      </c>
      <c r="AT57" s="179">
        <v>421</v>
      </c>
      <c r="AU57" s="179">
        <v>89</v>
      </c>
      <c r="AV57" s="179">
        <v>3</v>
      </c>
      <c r="AW57" s="179">
        <v>270</v>
      </c>
      <c r="AX57" s="254">
        <f>1073+2</f>
        <v>1075</v>
      </c>
      <c r="AY57" s="254">
        <f t="shared" si="35"/>
        <v>8273</v>
      </c>
      <c r="AZ57" s="179">
        <v>8199</v>
      </c>
      <c r="BA57" s="179">
        <v>0</v>
      </c>
      <c r="BB57" s="179">
        <v>51</v>
      </c>
      <c r="BC57" s="179">
        <v>0</v>
      </c>
      <c r="BD57" s="179">
        <v>0</v>
      </c>
      <c r="BE57" s="179">
        <v>23</v>
      </c>
      <c r="BF57" s="179">
        <v>0</v>
      </c>
      <c r="BG57" s="179">
        <v>0</v>
      </c>
      <c r="BH57" s="263">
        <v>8273</v>
      </c>
      <c r="BI57" s="224">
        <f t="shared" si="28"/>
        <v>0</v>
      </c>
      <c r="BJ57" s="175" t="b">
        <f t="shared" si="7"/>
        <v>0</v>
      </c>
      <c r="BK57" s="192" t="s">
        <v>170</v>
      </c>
      <c r="BL57" s="180">
        <f t="shared" ref="BL57:BL63" si="180">+AY57</f>
        <v>8273</v>
      </c>
      <c r="BM57" s="179">
        <v>406</v>
      </c>
      <c r="BN57" s="179">
        <v>147</v>
      </c>
      <c r="BO57" s="179">
        <v>2</v>
      </c>
      <c r="BP57" s="179">
        <v>238</v>
      </c>
      <c r="BQ57" s="255">
        <f>305+1</f>
        <v>306</v>
      </c>
      <c r="BR57" s="181">
        <f t="shared" ref="BR57:BR63" si="181">BL57+BM57+BN57+BO57-BP57-BQ57</f>
        <v>8284</v>
      </c>
      <c r="BS57" s="179">
        <v>8209</v>
      </c>
      <c r="BT57" s="181">
        <v>0</v>
      </c>
      <c r="BU57" s="179">
        <v>0</v>
      </c>
      <c r="BV57" s="179">
        <v>0</v>
      </c>
      <c r="BW57" s="181">
        <v>1</v>
      </c>
      <c r="BX57" s="181">
        <v>9</v>
      </c>
      <c r="BY57" s="181">
        <v>0</v>
      </c>
      <c r="BZ57" s="181">
        <v>46</v>
      </c>
      <c r="CA57" s="181">
        <v>19</v>
      </c>
      <c r="CB57" s="181">
        <v>0</v>
      </c>
      <c r="CC57" s="181">
        <v>0</v>
      </c>
      <c r="CD57" s="175" t="b">
        <f t="shared" si="30"/>
        <v>1</v>
      </c>
      <c r="CE57" s="246">
        <v>8284</v>
      </c>
      <c r="CF57" s="265" t="b">
        <f t="shared" si="31"/>
        <v>1</v>
      </c>
      <c r="CG57" s="259">
        <f t="shared" si="176"/>
        <v>0</v>
      </c>
      <c r="CH57" s="192" t="s">
        <v>170</v>
      </c>
      <c r="CI57" s="204">
        <f t="shared" ref="CI57:CI63" si="182">C57</f>
        <v>8677</v>
      </c>
      <c r="CJ57" s="204">
        <f t="shared" ref="CJ57:CJ63" si="183">D57+X57+AT57+BM57</f>
        <v>1686</v>
      </c>
      <c r="CK57" s="204">
        <f t="shared" ref="CK57:CK63" si="184">E57+Y57+AU57+BN57</f>
        <v>406</v>
      </c>
      <c r="CL57" s="204">
        <f t="shared" ref="CL57:CL63" si="185">F57+Z57+AV57+BO57</f>
        <v>10</v>
      </c>
      <c r="CM57" s="204">
        <f t="shared" ref="CM57:CM63" si="186">G57+AA57+AW57+BP57</f>
        <v>944</v>
      </c>
      <c r="CN57" s="204">
        <f t="shared" ref="CN57:CN63" si="187">H57+AB57+AX57+BQ57</f>
        <v>1551</v>
      </c>
      <c r="CO57" s="204">
        <f t="shared" ref="CO57:CO63" si="188">CI57+CJ57+CK57+CL57-CM57-CN57</f>
        <v>8284</v>
      </c>
      <c r="CP57" s="361">
        <f t="shared" ref="CP57:CP63" si="189">BS57</f>
        <v>8209</v>
      </c>
      <c r="CQ57" s="361">
        <f t="shared" ref="CQ57:CQ63" si="190">BT57</f>
        <v>0</v>
      </c>
      <c r="CR57" s="361">
        <f t="shared" ref="CR57:CR63" si="191">BU57</f>
        <v>0</v>
      </c>
      <c r="CS57" s="361">
        <f t="shared" ref="CS57:CS63" si="192">BV57</f>
        <v>0</v>
      </c>
      <c r="CT57" s="361">
        <f t="shared" ref="CT57:CT63" si="193">BW57</f>
        <v>1</v>
      </c>
      <c r="CU57" s="361">
        <f t="shared" ref="CU57:CU63" si="194">BX57</f>
        <v>9</v>
      </c>
      <c r="CV57" s="361">
        <f t="shared" ref="CV57:CV63" si="195">BY57</f>
        <v>0</v>
      </c>
      <c r="CW57" s="361">
        <f t="shared" ref="CW57:CW63" si="196">BZ57</f>
        <v>46</v>
      </c>
      <c r="CX57" s="361">
        <f t="shared" ref="CX57:CX63" si="197">CA57</f>
        <v>19</v>
      </c>
      <c r="CY57" s="361">
        <f t="shared" ref="CY57:CY63" si="198">CB57</f>
        <v>0</v>
      </c>
      <c r="CZ57" s="361">
        <f t="shared" ref="CZ57:CZ63" si="199">CC57</f>
        <v>0</v>
      </c>
      <c r="DA57" s="175" t="b">
        <f t="shared" si="8"/>
        <v>1</v>
      </c>
      <c r="DB57" s="175" t="b">
        <f t="shared" si="9"/>
        <v>1</v>
      </c>
      <c r="DC57" s="175" t="b">
        <f t="shared" si="10"/>
        <v>1</v>
      </c>
      <c r="DD57" s="184">
        <f t="shared" si="11"/>
        <v>0</v>
      </c>
    </row>
    <row r="58" spans="1:108" s="175" customFormat="1" x14ac:dyDescent="0.35">
      <c r="B58" s="192" t="s">
        <v>386</v>
      </c>
      <c r="C58" s="181">
        <v>2249</v>
      </c>
      <c r="D58" s="163">
        <v>197</v>
      </c>
      <c r="E58" s="163">
        <v>5</v>
      </c>
      <c r="F58" s="163">
        <v>0</v>
      </c>
      <c r="G58" s="163">
        <f>144+1</f>
        <v>145</v>
      </c>
      <c r="H58" s="163">
        <v>3</v>
      </c>
      <c r="I58" s="162">
        <f t="shared" si="23"/>
        <v>2303</v>
      </c>
      <c r="J58" s="174">
        <v>2207</v>
      </c>
      <c r="K58" s="174">
        <v>56</v>
      </c>
      <c r="L58" s="174">
        <v>9</v>
      </c>
      <c r="M58" s="174">
        <v>1</v>
      </c>
      <c r="N58" s="174">
        <v>30</v>
      </c>
      <c r="O58" s="174">
        <v>0</v>
      </c>
      <c r="P58" s="174">
        <v>0</v>
      </c>
      <c r="Q58" s="181">
        <v>0</v>
      </c>
      <c r="R58" s="175" t="b">
        <f t="shared" si="14"/>
        <v>1</v>
      </c>
      <c r="S58" s="176">
        <f t="shared" si="15"/>
        <v>2303</v>
      </c>
      <c r="T58" s="175">
        <v>2303</v>
      </c>
      <c r="U58" s="230">
        <f t="shared" si="16"/>
        <v>0</v>
      </c>
      <c r="V58" s="192" t="s">
        <v>386</v>
      </c>
      <c r="W58" s="177">
        <f t="shared" si="178"/>
        <v>2303</v>
      </c>
      <c r="X58" s="179">
        <v>170</v>
      </c>
      <c r="Y58" s="179">
        <v>8</v>
      </c>
      <c r="Z58" s="179">
        <v>0</v>
      </c>
      <c r="AA58" s="179">
        <v>153</v>
      </c>
      <c r="AB58" s="179">
        <f>1+1</f>
        <v>2</v>
      </c>
      <c r="AC58" s="177">
        <f t="shared" ref="AC58:AC63" si="200">W58+X58+Y58+Z58-AA58-AB58</f>
        <v>2326</v>
      </c>
      <c r="AD58" s="181">
        <v>2229</v>
      </c>
      <c r="AE58" s="181">
        <v>57</v>
      </c>
      <c r="AF58" s="181">
        <v>9</v>
      </c>
      <c r="AG58" s="181">
        <v>1</v>
      </c>
      <c r="AH58" s="181">
        <v>30</v>
      </c>
      <c r="AI58" s="181">
        <v>0</v>
      </c>
      <c r="AJ58" s="181">
        <v>0</v>
      </c>
      <c r="AK58" s="181">
        <v>0</v>
      </c>
      <c r="AL58" s="175" t="b">
        <f t="shared" si="34"/>
        <v>1</v>
      </c>
      <c r="AM58" s="246">
        <v>2326</v>
      </c>
      <c r="AN58" s="248">
        <f t="shared" si="26"/>
        <v>0</v>
      </c>
      <c r="AO58" s="246">
        <v>0</v>
      </c>
      <c r="AQ58" s="225"/>
      <c r="AR58" s="192" t="s">
        <v>386</v>
      </c>
      <c r="AS58" s="177">
        <f t="shared" si="179"/>
        <v>2326</v>
      </c>
      <c r="AT58" s="179">
        <v>159</v>
      </c>
      <c r="AU58" s="179">
        <v>2</v>
      </c>
      <c r="AV58" s="179">
        <v>0</v>
      </c>
      <c r="AW58" s="179">
        <v>81</v>
      </c>
      <c r="AX58" s="179">
        <v>0</v>
      </c>
      <c r="AY58" s="177">
        <f t="shared" si="35"/>
        <v>2406</v>
      </c>
      <c r="AZ58" s="179">
        <v>2307</v>
      </c>
      <c r="BA58" s="179">
        <v>56</v>
      </c>
      <c r="BB58" s="179">
        <v>12</v>
      </c>
      <c r="BC58" s="179">
        <v>1</v>
      </c>
      <c r="BD58" s="179">
        <v>29</v>
      </c>
      <c r="BE58" s="179">
        <v>1</v>
      </c>
      <c r="BF58" s="179">
        <v>0</v>
      </c>
      <c r="BG58" s="179">
        <v>0</v>
      </c>
      <c r="BH58" s="179">
        <v>2406</v>
      </c>
      <c r="BI58" s="224">
        <f t="shared" si="28"/>
        <v>0</v>
      </c>
      <c r="BJ58" s="175" t="b">
        <f t="shared" si="7"/>
        <v>0</v>
      </c>
      <c r="BK58" s="192" t="s">
        <v>386</v>
      </c>
      <c r="BL58" s="180">
        <f t="shared" si="180"/>
        <v>2406</v>
      </c>
      <c r="BM58" s="179">
        <v>156</v>
      </c>
      <c r="BN58" s="255">
        <f>63+2</f>
        <v>65</v>
      </c>
      <c r="BO58" s="179">
        <v>1</v>
      </c>
      <c r="BP58" s="179">
        <v>75</v>
      </c>
      <c r="BQ58" s="179">
        <v>28</v>
      </c>
      <c r="BR58" s="181">
        <f t="shared" si="181"/>
        <v>2525</v>
      </c>
      <c r="BS58" s="179">
        <v>2382</v>
      </c>
      <c r="BT58" s="181">
        <v>1</v>
      </c>
      <c r="BU58" s="179">
        <v>0</v>
      </c>
      <c r="BV58" s="179">
        <v>34</v>
      </c>
      <c r="BW58" s="181">
        <v>4</v>
      </c>
      <c r="BX58" s="181">
        <v>35</v>
      </c>
      <c r="BY58" s="181">
        <v>56</v>
      </c>
      <c r="BZ58" s="181">
        <v>12</v>
      </c>
      <c r="CA58" s="181">
        <v>1</v>
      </c>
      <c r="CB58" s="181">
        <v>0</v>
      </c>
      <c r="CC58" s="181">
        <v>0</v>
      </c>
      <c r="CD58" s="175" t="b">
        <f t="shared" si="30"/>
        <v>1</v>
      </c>
      <c r="CE58" s="246">
        <v>2525</v>
      </c>
      <c r="CF58" s="265" t="b">
        <f t="shared" si="31"/>
        <v>1</v>
      </c>
      <c r="CG58" s="259">
        <f t="shared" si="176"/>
        <v>0</v>
      </c>
      <c r="CH58" s="192" t="s">
        <v>386</v>
      </c>
      <c r="CI58" s="204">
        <f t="shared" si="182"/>
        <v>2249</v>
      </c>
      <c r="CJ58" s="204">
        <f t="shared" si="183"/>
        <v>682</v>
      </c>
      <c r="CK58" s="204">
        <f t="shared" si="184"/>
        <v>80</v>
      </c>
      <c r="CL58" s="204">
        <f t="shared" si="185"/>
        <v>1</v>
      </c>
      <c r="CM58" s="204">
        <f t="shared" si="186"/>
        <v>454</v>
      </c>
      <c r="CN58" s="204">
        <f t="shared" si="187"/>
        <v>33</v>
      </c>
      <c r="CO58" s="204">
        <f t="shared" si="188"/>
        <v>2525</v>
      </c>
      <c r="CP58" s="361">
        <f t="shared" si="189"/>
        <v>2382</v>
      </c>
      <c r="CQ58" s="361">
        <f t="shared" si="190"/>
        <v>1</v>
      </c>
      <c r="CR58" s="361">
        <f t="shared" si="191"/>
        <v>0</v>
      </c>
      <c r="CS58" s="361">
        <f t="shared" si="192"/>
        <v>34</v>
      </c>
      <c r="CT58" s="361">
        <f t="shared" si="193"/>
        <v>4</v>
      </c>
      <c r="CU58" s="361">
        <f t="shared" si="194"/>
        <v>35</v>
      </c>
      <c r="CV58" s="361">
        <f t="shared" si="195"/>
        <v>56</v>
      </c>
      <c r="CW58" s="361">
        <f t="shared" si="196"/>
        <v>12</v>
      </c>
      <c r="CX58" s="361">
        <f t="shared" si="197"/>
        <v>1</v>
      </c>
      <c r="CY58" s="361">
        <f t="shared" si="198"/>
        <v>0</v>
      </c>
      <c r="CZ58" s="361">
        <f t="shared" si="199"/>
        <v>0</v>
      </c>
      <c r="DA58" s="175" t="b">
        <f t="shared" si="8"/>
        <v>1</v>
      </c>
      <c r="DB58" s="175" t="b">
        <f t="shared" si="9"/>
        <v>1</v>
      </c>
      <c r="DC58" s="175" t="b">
        <f t="shared" si="10"/>
        <v>1</v>
      </c>
      <c r="DD58" s="184">
        <f t="shared" si="11"/>
        <v>0</v>
      </c>
    </row>
    <row r="59" spans="1:108" s="175" customFormat="1" x14ac:dyDescent="0.35">
      <c r="B59" s="175" t="s">
        <v>526</v>
      </c>
      <c r="C59" s="181">
        <v>2472</v>
      </c>
      <c r="D59" s="163">
        <v>113</v>
      </c>
      <c r="E59" s="163">
        <v>50</v>
      </c>
      <c r="F59" s="163">
        <v>0</v>
      </c>
      <c r="G59" s="163">
        <v>42</v>
      </c>
      <c r="H59" s="163">
        <v>1</v>
      </c>
      <c r="I59" s="162">
        <f t="shared" si="23"/>
        <v>2592</v>
      </c>
      <c r="J59" s="174">
        <v>2506</v>
      </c>
      <c r="K59" s="174">
        <v>0</v>
      </c>
      <c r="L59" s="174">
        <v>64</v>
      </c>
      <c r="M59" s="174">
        <v>0</v>
      </c>
      <c r="N59" s="174">
        <v>0</v>
      </c>
      <c r="O59" s="174">
        <v>22</v>
      </c>
      <c r="P59" s="174">
        <v>0</v>
      </c>
      <c r="Q59" s="181">
        <v>0</v>
      </c>
      <c r="R59" s="175" t="b">
        <f t="shared" si="14"/>
        <v>1</v>
      </c>
      <c r="S59" s="176">
        <f t="shared" si="15"/>
        <v>2592</v>
      </c>
      <c r="T59" s="175">
        <v>2592</v>
      </c>
      <c r="U59" s="230">
        <f t="shared" si="16"/>
        <v>0</v>
      </c>
      <c r="V59" s="175" t="s">
        <v>526</v>
      </c>
      <c r="W59" s="177">
        <f t="shared" si="178"/>
        <v>2592</v>
      </c>
      <c r="X59" s="179">
        <v>77</v>
      </c>
      <c r="Y59" s="179">
        <v>25</v>
      </c>
      <c r="Z59" s="179">
        <v>1</v>
      </c>
      <c r="AA59" s="179">
        <v>62</v>
      </c>
      <c r="AB59" s="179">
        <v>0</v>
      </c>
      <c r="AC59" s="177">
        <f t="shared" si="200"/>
        <v>2633</v>
      </c>
      <c r="AD59" s="181">
        <v>2535</v>
      </c>
      <c r="AE59" s="181">
        <v>0</v>
      </c>
      <c r="AF59" s="181">
        <v>68</v>
      </c>
      <c r="AG59" s="181">
        <v>0</v>
      </c>
      <c r="AH59" s="181">
        <v>0</v>
      </c>
      <c r="AI59" s="181">
        <v>30</v>
      </c>
      <c r="AJ59" s="181">
        <v>0</v>
      </c>
      <c r="AK59" s="181">
        <v>0</v>
      </c>
      <c r="AL59" s="175" t="b">
        <f t="shared" si="34"/>
        <v>1</v>
      </c>
      <c r="AM59" s="246">
        <v>2633</v>
      </c>
      <c r="AN59" s="248">
        <f t="shared" si="26"/>
        <v>0</v>
      </c>
      <c r="AO59" s="246">
        <v>0</v>
      </c>
      <c r="AQ59" s="225"/>
      <c r="AR59" s="175" t="s">
        <v>526</v>
      </c>
      <c r="AS59" s="177">
        <f t="shared" si="179"/>
        <v>2633</v>
      </c>
      <c r="AT59" s="179">
        <v>86</v>
      </c>
      <c r="AU59" s="179">
        <v>36</v>
      </c>
      <c r="AV59" s="179">
        <v>1</v>
      </c>
      <c r="AW59" s="179">
        <v>82</v>
      </c>
      <c r="AX59" s="179">
        <v>0</v>
      </c>
      <c r="AY59" s="177">
        <f t="shared" si="35"/>
        <v>2674</v>
      </c>
      <c r="AZ59" s="179">
        <v>2580</v>
      </c>
      <c r="BA59" s="179">
        <v>0</v>
      </c>
      <c r="BB59" s="179">
        <v>69</v>
      </c>
      <c r="BC59" s="179">
        <v>0</v>
      </c>
      <c r="BD59" s="179">
        <v>0</v>
      </c>
      <c r="BE59" s="179">
        <v>25</v>
      </c>
      <c r="BF59" s="179">
        <v>0</v>
      </c>
      <c r="BG59" s="179">
        <v>0</v>
      </c>
      <c r="BH59" s="179">
        <v>2674</v>
      </c>
      <c r="BI59" s="224">
        <f t="shared" si="28"/>
        <v>0</v>
      </c>
      <c r="BJ59" s="175" t="b">
        <f t="shared" si="7"/>
        <v>0</v>
      </c>
      <c r="BK59" s="175" t="s">
        <v>526</v>
      </c>
      <c r="BL59" s="180">
        <f t="shared" si="180"/>
        <v>2674</v>
      </c>
      <c r="BM59" s="179">
        <v>91</v>
      </c>
      <c r="BN59" s="179">
        <v>49</v>
      </c>
      <c r="BO59" s="179"/>
      <c r="BP59" s="179">
        <v>45</v>
      </c>
      <c r="BQ59" s="179">
        <v>561</v>
      </c>
      <c r="BR59" s="181">
        <f t="shared" si="181"/>
        <v>2208</v>
      </c>
      <c r="BS59" s="179">
        <v>2146</v>
      </c>
      <c r="BT59" s="181">
        <v>0</v>
      </c>
      <c r="BU59" s="179">
        <v>0</v>
      </c>
      <c r="BV59" s="179">
        <v>0</v>
      </c>
      <c r="BW59" s="181">
        <v>51</v>
      </c>
      <c r="BX59" s="181">
        <v>0</v>
      </c>
      <c r="BY59" s="181">
        <v>0</v>
      </c>
      <c r="BZ59" s="181">
        <v>6</v>
      </c>
      <c r="CA59" s="181">
        <v>5</v>
      </c>
      <c r="CB59" s="181">
        <v>0</v>
      </c>
      <c r="CC59" s="181">
        <v>0</v>
      </c>
      <c r="CD59" s="175" t="b">
        <f t="shared" si="30"/>
        <v>1</v>
      </c>
      <c r="CE59" s="246">
        <v>2208</v>
      </c>
      <c r="CF59" s="265" t="b">
        <f t="shared" si="31"/>
        <v>1</v>
      </c>
      <c r="CG59" s="259">
        <f t="shared" si="176"/>
        <v>0</v>
      </c>
      <c r="CH59" s="175" t="s">
        <v>526</v>
      </c>
      <c r="CI59" s="204">
        <f t="shared" si="182"/>
        <v>2472</v>
      </c>
      <c r="CJ59" s="204">
        <f t="shared" si="183"/>
        <v>367</v>
      </c>
      <c r="CK59" s="204">
        <f t="shared" si="184"/>
        <v>160</v>
      </c>
      <c r="CL59" s="204">
        <f t="shared" si="185"/>
        <v>2</v>
      </c>
      <c r="CM59" s="204">
        <f t="shared" si="186"/>
        <v>231</v>
      </c>
      <c r="CN59" s="204">
        <f t="shared" si="187"/>
        <v>562</v>
      </c>
      <c r="CO59" s="204">
        <f t="shared" si="188"/>
        <v>2208</v>
      </c>
      <c r="CP59" s="361">
        <f t="shared" si="189"/>
        <v>2146</v>
      </c>
      <c r="CQ59" s="361">
        <f t="shared" si="190"/>
        <v>0</v>
      </c>
      <c r="CR59" s="361">
        <f t="shared" si="191"/>
        <v>0</v>
      </c>
      <c r="CS59" s="361">
        <f t="shared" si="192"/>
        <v>0</v>
      </c>
      <c r="CT59" s="361">
        <f t="shared" si="193"/>
        <v>51</v>
      </c>
      <c r="CU59" s="361">
        <f t="shared" si="194"/>
        <v>0</v>
      </c>
      <c r="CV59" s="361">
        <f t="shared" si="195"/>
        <v>0</v>
      </c>
      <c r="CW59" s="361">
        <f t="shared" si="196"/>
        <v>6</v>
      </c>
      <c r="CX59" s="361">
        <f t="shared" si="197"/>
        <v>5</v>
      </c>
      <c r="CY59" s="361">
        <f t="shared" si="198"/>
        <v>0</v>
      </c>
      <c r="CZ59" s="361">
        <f t="shared" si="199"/>
        <v>0</v>
      </c>
      <c r="DA59" s="175" t="b">
        <f t="shared" si="8"/>
        <v>1</v>
      </c>
      <c r="DB59" s="175" t="b">
        <f t="shared" si="9"/>
        <v>1</v>
      </c>
      <c r="DC59" s="175" t="b">
        <f t="shared" si="10"/>
        <v>1</v>
      </c>
      <c r="DD59" s="184">
        <f t="shared" si="11"/>
        <v>0</v>
      </c>
    </row>
    <row r="60" spans="1:108" s="175" customFormat="1" x14ac:dyDescent="0.35">
      <c r="B60" s="175" t="s">
        <v>525</v>
      </c>
      <c r="C60" s="181">
        <v>554</v>
      </c>
      <c r="D60" s="163">
        <v>25</v>
      </c>
      <c r="E60" s="163">
        <v>6</v>
      </c>
      <c r="F60" s="163">
        <v>0</v>
      </c>
      <c r="G60" s="163">
        <v>12</v>
      </c>
      <c r="H60" s="163">
        <v>0</v>
      </c>
      <c r="I60" s="162">
        <f t="shared" si="23"/>
        <v>573</v>
      </c>
      <c r="J60" s="174">
        <v>571</v>
      </c>
      <c r="K60" s="174">
        <v>0</v>
      </c>
      <c r="L60" s="174">
        <v>0</v>
      </c>
      <c r="M60" s="174">
        <v>0</v>
      </c>
      <c r="N60" s="174">
        <v>2</v>
      </c>
      <c r="O60" s="174">
        <v>0</v>
      </c>
      <c r="P60" s="174">
        <v>0</v>
      </c>
      <c r="Q60" s="181">
        <v>0</v>
      </c>
      <c r="R60" s="175" t="b">
        <f t="shared" si="14"/>
        <v>1</v>
      </c>
      <c r="S60" s="176">
        <f t="shared" si="15"/>
        <v>573</v>
      </c>
      <c r="T60" s="175">
        <v>573</v>
      </c>
      <c r="U60" s="230">
        <f t="shared" si="16"/>
        <v>0</v>
      </c>
      <c r="V60" s="175" t="s">
        <v>525</v>
      </c>
      <c r="W60" s="177">
        <f t="shared" si="178"/>
        <v>573</v>
      </c>
      <c r="X60" s="179">
        <v>22</v>
      </c>
      <c r="Y60" s="179">
        <v>4</v>
      </c>
      <c r="Z60" s="179">
        <v>0</v>
      </c>
      <c r="AA60" s="179">
        <v>11</v>
      </c>
      <c r="AB60" s="179">
        <v>0</v>
      </c>
      <c r="AC60" s="177">
        <f t="shared" si="200"/>
        <v>588</v>
      </c>
      <c r="AD60" s="181">
        <v>586</v>
      </c>
      <c r="AE60" s="181">
        <v>0</v>
      </c>
      <c r="AF60" s="181">
        <v>0</v>
      </c>
      <c r="AG60" s="181">
        <v>0</v>
      </c>
      <c r="AH60" s="181">
        <v>2</v>
      </c>
      <c r="AI60" s="181">
        <v>0</v>
      </c>
      <c r="AJ60" s="181">
        <v>0</v>
      </c>
      <c r="AK60" s="181">
        <v>0</v>
      </c>
      <c r="AL60" s="175" t="b">
        <f t="shared" si="34"/>
        <v>1</v>
      </c>
      <c r="AM60" s="246">
        <v>588</v>
      </c>
      <c r="AN60" s="248">
        <f t="shared" si="26"/>
        <v>0</v>
      </c>
      <c r="AO60" s="246">
        <v>0</v>
      </c>
      <c r="AQ60" s="225"/>
      <c r="AR60" s="175" t="s">
        <v>525</v>
      </c>
      <c r="AS60" s="177">
        <f t="shared" si="179"/>
        <v>588</v>
      </c>
      <c r="AT60" s="179">
        <v>19</v>
      </c>
      <c r="AU60" s="179">
        <v>1</v>
      </c>
      <c r="AV60" s="179">
        <v>0</v>
      </c>
      <c r="AW60" s="179">
        <v>23</v>
      </c>
      <c r="AX60" s="179">
        <v>0</v>
      </c>
      <c r="AY60" s="177">
        <f t="shared" si="35"/>
        <v>585</v>
      </c>
      <c r="AZ60" s="179">
        <v>583</v>
      </c>
      <c r="BA60" s="179">
        <v>0</v>
      </c>
      <c r="BB60" s="179">
        <v>0</v>
      </c>
      <c r="BC60" s="179">
        <v>0</v>
      </c>
      <c r="BD60" s="179">
        <v>2</v>
      </c>
      <c r="BE60" s="179">
        <v>0</v>
      </c>
      <c r="BF60" s="179">
        <v>0</v>
      </c>
      <c r="BG60" s="179">
        <v>0</v>
      </c>
      <c r="BH60" s="179">
        <v>585</v>
      </c>
      <c r="BI60" s="224">
        <f t="shared" si="28"/>
        <v>0</v>
      </c>
      <c r="BJ60" s="175" t="b">
        <f t="shared" si="7"/>
        <v>0</v>
      </c>
      <c r="BK60" s="175" t="s">
        <v>525</v>
      </c>
      <c r="BL60" s="180">
        <f t="shared" si="180"/>
        <v>585</v>
      </c>
      <c r="BM60" s="179">
        <v>17</v>
      </c>
      <c r="BN60" s="179">
        <v>3</v>
      </c>
      <c r="BO60" s="179"/>
      <c r="BP60" s="179">
        <v>14</v>
      </c>
      <c r="BQ60" s="255">
        <f>4+1</f>
        <v>5</v>
      </c>
      <c r="BR60" s="181">
        <f t="shared" si="181"/>
        <v>586</v>
      </c>
      <c r="BS60" s="179">
        <v>585</v>
      </c>
      <c r="BT60" s="181">
        <v>0</v>
      </c>
      <c r="BU60" s="179">
        <v>0</v>
      </c>
      <c r="BV60" s="179">
        <v>1</v>
      </c>
      <c r="BW60" s="181">
        <v>0</v>
      </c>
      <c r="BX60" s="181">
        <v>0</v>
      </c>
      <c r="BY60" s="181">
        <v>0</v>
      </c>
      <c r="BZ60" s="181">
        <v>0</v>
      </c>
      <c r="CA60" s="181">
        <v>0</v>
      </c>
      <c r="CB60" s="181">
        <v>0</v>
      </c>
      <c r="CC60" s="181">
        <v>0</v>
      </c>
      <c r="CD60" s="175" t="b">
        <f t="shared" si="30"/>
        <v>1</v>
      </c>
      <c r="CE60" s="246">
        <v>586</v>
      </c>
      <c r="CF60" s="265" t="b">
        <f t="shared" si="31"/>
        <v>1</v>
      </c>
      <c r="CG60" s="259">
        <f t="shared" si="176"/>
        <v>0</v>
      </c>
      <c r="CH60" s="175" t="s">
        <v>525</v>
      </c>
      <c r="CI60" s="204">
        <f t="shared" si="182"/>
        <v>554</v>
      </c>
      <c r="CJ60" s="204">
        <f t="shared" si="183"/>
        <v>83</v>
      </c>
      <c r="CK60" s="204">
        <f t="shared" si="184"/>
        <v>14</v>
      </c>
      <c r="CL60" s="204">
        <f t="shared" si="185"/>
        <v>0</v>
      </c>
      <c r="CM60" s="204">
        <f t="shared" si="186"/>
        <v>60</v>
      </c>
      <c r="CN60" s="204">
        <f t="shared" si="187"/>
        <v>5</v>
      </c>
      <c r="CO60" s="204">
        <f t="shared" si="188"/>
        <v>586</v>
      </c>
      <c r="CP60" s="361">
        <f t="shared" si="189"/>
        <v>585</v>
      </c>
      <c r="CQ60" s="361">
        <f t="shared" si="190"/>
        <v>0</v>
      </c>
      <c r="CR60" s="361">
        <f t="shared" si="191"/>
        <v>0</v>
      </c>
      <c r="CS60" s="361">
        <f t="shared" si="192"/>
        <v>1</v>
      </c>
      <c r="CT60" s="361">
        <f t="shared" si="193"/>
        <v>0</v>
      </c>
      <c r="CU60" s="361">
        <f t="shared" si="194"/>
        <v>0</v>
      </c>
      <c r="CV60" s="361">
        <f t="shared" si="195"/>
        <v>0</v>
      </c>
      <c r="CW60" s="361">
        <f t="shared" si="196"/>
        <v>0</v>
      </c>
      <c r="CX60" s="361">
        <f t="shared" si="197"/>
        <v>0</v>
      </c>
      <c r="CY60" s="361">
        <f t="shared" si="198"/>
        <v>0</v>
      </c>
      <c r="CZ60" s="361">
        <f t="shared" si="199"/>
        <v>0</v>
      </c>
      <c r="DA60" s="175" t="b">
        <f t="shared" si="8"/>
        <v>1</v>
      </c>
      <c r="DB60" s="175" t="b">
        <f t="shared" si="9"/>
        <v>1</v>
      </c>
      <c r="DC60" s="175" t="b">
        <f t="shared" si="10"/>
        <v>1</v>
      </c>
      <c r="DD60" s="184">
        <f t="shared" si="11"/>
        <v>0</v>
      </c>
    </row>
    <row r="61" spans="1:108" s="175" customFormat="1" x14ac:dyDescent="0.35">
      <c r="B61" s="175" t="s">
        <v>527</v>
      </c>
      <c r="C61" s="181">
        <v>3452</v>
      </c>
      <c r="D61" s="163">
        <v>165</v>
      </c>
      <c r="E61" s="163">
        <v>52</v>
      </c>
      <c r="F61" s="163">
        <v>0</v>
      </c>
      <c r="G61" s="163">
        <v>104</v>
      </c>
      <c r="H61" s="163">
        <v>0</v>
      </c>
      <c r="I61" s="162">
        <f t="shared" si="23"/>
        <v>3565</v>
      </c>
      <c r="J61" s="174">
        <v>3554</v>
      </c>
      <c r="K61" s="174">
        <v>0</v>
      </c>
      <c r="L61" s="174">
        <v>10</v>
      </c>
      <c r="M61" s="174">
        <v>0</v>
      </c>
      <c r="N61" s="174">
        <v>1</v>
      </c>
      <c r="O61" s="174">
        <v>0</v>
      </c>
      <c r="P61" s="174">
        <v>0</v>
      </c>
      <c r="Q61" s="181">
        <v>0</v>
      </c>
      <c r="R61" s="175" t="b">
        <f t="shared" si="14"/>
        <v>1</v>
      </c>
      <c r="S61" s="176">
        <f t="shared" si="15"/>
        <v>3565</v>
      </c>
      <c r="T61" s="175">
        <v>3565</v>
      </c>
      <c r="U61" s="230">
        <f t="shared" si="16"/>
        <v>0</v>
      </c>
      <c r="V61" s="175" t="s">
        <v>527</v>
      </c>
      <c r="W61" s="177">
        <f t="shared" si="178"/>
        <v>3565</v>
      </c>
      <c r="X61" s="179">
        <v>77</v>
      </c>
      <c r="Y61" s="179">
        <v>104</v>
      </c>
      <c r="Z61" s="179">
        <v>0</v>
      </c>
      <c r="AA61" s="179">
        <v>44</v>
      </c>
      <c r="AB61" s="179">
        <f>282+1</f>
        <v>283</v>
      </c>
      <c r="AC61" s="177">
        <f t="shared" si="200"/>
        <v>3419</v>
      </c>
      <c r="AD61" s="181">
        <v>3407</v>
      </c>
      <c r="AE61" s="181">
        <v>0</v>
      </c>
      <c r="AF61" s="181">
        <v>11</v>
      </c>
      <c r="AG61" s="181">
        <v>0</v>
      </c>
      <c r="AH61" s="181">
        <v>1</v>
      </c>
      <c r="AI61" s="181">
        <v>0</v>
      </c>
      <c r="AJ61" s="181">
        <v>0</v>
      </c>
      <c r="AK61" s="181">
        <v>0</v>
      </c>
      <c r="AL61" s="175" t="b">
        <f t="shared" si="34"/>
        <v>1</v>
      </c>
      <c r="AM61" s="246">
        <v>3419</v>
      </c>
      <c r="AN61" s="248">
        <f t="shared" si="26"/>
        <v>0</v>
      </c>
      <c r="AO61" s="246">
        <v>0</v>
      </c>
      <c r="AQ61" s="225"/>
      <c r="AR61" s="175" t="s">
        <v>527</v>
      </c>
      <c r="AS61" s="177">
        <f t="shared" si="179"/>
        <v>3419</v>
      </c>
      <c r="AT61" s="179">
        <v>130</v>
      </c>
      <c r="AU61" s="179">
        <v>13</v>
      </c>
      <c r="AV61" s="179">
        <v>0</v>
      </c>
      <c r="AW61" s="179">
        <v>79</v>
      </c>
      <c r="AX61" s="179">
        <v>1</v>
      </c>
      <c r="AY61" s="177">
        <f t="shared" si="35"/>
        <v>3482</v>
      </c>
      <c r="AZ61" s="179">
        <v>3467</v>
      </c>
      <c r="BA61" s="179">
        <v>0</v>
      </c>
      <c r="BB61" s="179">
        <v>14</v>
      </c>
      <c r="BC61" s="179">
        <v>0</v>
      </c>
      <c r="BD61" s="179">
        <v>1</v>
      </c>
      <c r="BE61" s="179">
        <v>0</v>
      </c>
      <c r="BF61" s="179">
        <v>0</v>
      </c>
      <c r="BG61" s="179">
        <v>0</v>
      </c>
      <c r="BH61" s="179">
        <v>3482</v>
      </c>
      <c r="BI61" s="224">
        <f t="shared" si="28"/>
        <v>0</v>
      </c>
      <c r="BJ61" s="175" t="b">
        <f t="shared" si="7"/>
        <v>0</v>
      </c>
      <c r="BK61" s="175" t="s">
        <v>527</v>
      </c>
      <c r="BL61" s="180">
        <f t="shared" si="180"/>
        <v>3482</v>
      </c>
      <c r="BM61" s="179">
        <v>93</v>
      </c>
      <c r="BN61" s="179">
        <v>25</v>
      </c>
      <c r="BO61" s="179"/>
      <c r="BP61" s="179">
        <v>80</v>
      </c>
      <c r="BQ61" s="255">
        <f>155+1</f>
        <v>156</v>
      </c>
      <c r="BR61" s="181">
        <f t="shared" si="181"/>
        <v>3364</v>
      </c>
      <c r="BS61" s="179">
        <v>3350</v>
      </c>
      <c r="BT61" s="181">
        <v>0</v>
      </c>
      <c r="BU61" s="179">
        <v>0</v>
      </c>
      <c r="BV61" s="179">
        <v>1</v>
      </c>
      <c r="BW61" s="181">
        <v>2</v>
      </c>
      <c r="BX61" s="181">
        <v>2</v>
      </c>
      <c r="BY61" s="181">
        <v>0</v>
      </c>
      <c r="BZ61" s="181">
        <v>9</v>
      </c>
      <c r="CA61" s="181">
        <v>0</v>
      </c>
      <c r="CB61" s="181">
        <v>0</v>
      </c>
      <c r="CC61" s="181">
        <v>0</v>
      </c>
      <c r="CD61" s="175" t="b">
        <f t="shared" si="30"/>
        <v>1</v>
      </c>
      <c r="CE61" s="246">
        <v>3364</v>
      </c>
      <c r="CF61" s="265" t="b">
        <f t="shared" si="31"/>
        <v>1</v>
      </c>
      <c r="CG61" s="259">
        <f t="shared" si="176"/>
        <v>0</v>
      </c>
      <c r="CH61" s="175" t="s">
        <v>527</v>
      </c>
      <c r="CI61" s="204">
        <f t="shared" si="182"/>
        <v>3452</v>
      </c>
      <c r="CJ61" s="204">
        <f t="shared" si="183"/>
        <v>465</v>
      </c>
      <c r="CK61" s="204">
        <f t="shared" si="184"/>
        <v>194</v>
      </c>
      <c r="CL61" s="204">
        <f t="shared" si="185"/>
        <v>0</v>
      </c>
      <c r="CM61" s="204">
        <f t="shared" si="186"/>
        <v>307</v>
      </c>
      <c r="CN61" s="204">
        <f t="shared" si="187"/>
        <v>440</v>
      </c>
      <c r="CO61" s="204">
        <f t="shared" si="188"/>
        <v>3364</v>
      </c>
      <c r="CP61" s="361">
        <f t="shared" si="189"/>
        <v>3350</v>
      </c>
      <c r="CQ61" s="361">
        <f t="shared" si="190"/>
        <v>0</v>
      </c>
      <c r="CR61" s="361">
        <f t="shared" si="191"/>
        <v>0</v>
      </c>
      <c r="CS61" s="361">
        <f t="shared" si="192"/>
        <v>1</v>
      </c>
      <c r="CT61" s="361">
        <f t="shared" si="193"/>
        <v>2</v>
      </c>
      <c r="CU61" s="361">
        <f t="shared" si="194"/>
        <v>2</v>
      </c>
      <c r="CV61" s="361">
        <f t="shared" si="195"/>
        <v>0</v>
      </c>
      <c r="CW61" s="361">
        <f t="shared" si="196"/>
        <v>9</v>
      </c>
      <c r="CX61" s="361">
        <f t="shared" si="197"/>
        <v>0</v>
      </c>
      <c r="CY61" s="361">
        <f t="shared" si="198"/>
        <v>0</v>
      </c>
      <c r="CZ61" s="361">
        <f t="shared" si="199"/>
        <v>0</v>
      </c>
      <c r="DA61" s="175" t="b">
        <f t="shared" si="8"/>
        <v>1</v>
      </c>
      <c r="DB61" s="175" t="b">
        <f t="shared" si="9"/>
        <v>1</v>
      </c>
      <c r="DC61" s="175" t="b">
        <f t="shared" si="10"/>
        <v>1</v>
      </c>
      <c r="DD61" s="184">
        <f t="shared" si="11"/>
        <v>0</v>
      </c>
    </row>
    <row r="62" spans="1:108" s="175" customFormat="1" x14ac:dyDescent="0.35">
      <c r="B62" s="175" t="s">
        <v>528</v>
      </c>
      <c r="C62" s="181">
        <v>857</v>
      </c>
      <c r="D62" s="163">
        <v>35</v>
      </c>
      <c r="E62" s="163">
        <v>12</v>
      </c>
      <c r="F62" s="163">
        <v>0</v>
      </c>
      <c r="G62" s="163">
        <v>29</v>
      </c>
      <c r="H62" s="163">
        <v>0</v>
      </c>
      <c r="I62" s="162">
        <f t="shared" si="23"/>
        <v>875</v>
      </c>
      <c r="J62" s="174">
        <v>873</v>
      </c>
      <c r="K62" s="174">
        <v>0</v>
      </c>
      <c r="L62" s="174">
        <v>1</v>
      </c>
      <c r="M62" s="174">
        <v>0</v>
      </c>
      <c r="N62" s="174">
        <v>0</v>
      </c>
      <c r="O62" s="174">
        <v>1</v>
      </c>
      <c r="P62" s="174">
        <v>0</v>
      </c>
      <c r="Q62" s="181">
        <v>0</v>
      </c>
      <c r="R62" s="175" t="b">
        <f t="shared" si="14"/>
        <v>1</v>
      </c>
      <c r="S62" s="176">
        <f t="shared" si="15"/>
        <v>875</v>
      </c>
      <c r="T62" s="175">
        <v>875</v>
      </c>
      <c r="U62" s="230">
        <f t="shared" si="16"/>
        <v>0</v>
      </c>
      <c r="V62" s="175" t="s">
        <v>528</v>
      </c>
      <c r="W62" s="177">
        <f t="shared" si="178"/>
        <v>875</v>
      </c>
      <c r="X62" s="179">
        <v>24</v>
      </c>
      <c r="Y62" s="179">
        <v>2</v>
      </c>
      <c r="Z62" s="179">
        <v>0</v>
      </c>
      <c r="AA62" s="179">
        <v>15</v>
      </c>
      <c r="AB62" s="179">
        <v>0</v>
      </c>
      <c r="AC62" s="177">
        <f t="shared" si="200"/>
        <v>886</v>
      </c>
      <c r="AD62" s="181">
        <v>885</v>
      </c>
      <c r="AE62" s="181">
        <v>0</v>
      </c>
      <c r="AF62" s="181">
        <v>0</v>
      </c>
      <c r="AG62" s="181">
        <v>0</v>
      </c>
      <c r="AH62" s="181">
        <v>0</v>
      </c>
      <c r="AI62" s="181">
        <v>1</v>
      </c>
      <c r="AJ62" s="181">
        <v>0</v>
      </c>
      <c r="AK62" s="181">
        <v>0</v>
      </c>
      <c r="AL62" s="175" t="b">
        <f t="shared" si="34"/>
        <v>1</v>
      </c>
      <c r="AM62" s="246">
        <v>886</v>
      </c>
      <c r="AN62" s="248">
        <f t="shared" si="26"/>
        <v>0</v>
      </c>
      <c r="AO62" s="246">
        <v>0</v>
      </c>
      <c r="AQ62" s="225"/>
      <c r="AR62" s="175" t="s">
        <v>528</v>
      </c>
      <c r="AS62" s="177">
        <f t="shared" si="179"/>
        <v>886</v>
      </c>
      <c r="AT62" s="179">
        <v>33</v>
      </c>
      <c r="AU62" s="179">
        <v>7</v>
      </c>
      <c r="AV62" s="179">
        <v>0</v>
      </c>
      <c r="AW62" s="179">
        <v>21</v>
      </c>
      <c r="AX62" s="179">
        <v>0</v>
      </c>
      <c r="AY62" s="177">
        <f t="shared" si="35"/>
        <v>905</v>
      </c>
      <c r="AZ62" s="179">
        <v>739</v>
      </c>
      <c r="BA62" s="179">
        <v>0</v>
      </c>
      <c r="BB62" s="179">
        <v>163</v>
      </c>
      <c r="BC62" s="179">
        <v>0</v>
      </c>
      <c r="BD62" s="179">
        <v>0</v>
      </c>
      <c r="BE62" s="179">
        <v>3</v>
      </c>
      <c r="BF62" s="179">
        <v>0</v>
      </c>
      <c r="BG62" s="179">
        <v>0</v>
      </c>
      <c r="BH62" s="179">
        <v>905</v>
      </c>
      <c r="BI62" s="224">
        <f t="shared" si="28"/>
        <v>0</v>
      </c>
      <c r="BJ62" s="175" t="b">
        <f t="shared" si="7"/>
        <v>0</v>
      </c>
      <c r="BK62" s="175" t="s">
        <v>528</v>
      </c>
      <c r="BL62" s="180">
        <f t="shared" si="180"/>
        <v>905</v>
      </c>
      <c r="BM62" s="179">
        <v>28</v>
      </c>
      <c r="BN62" s="255">
        <f>3+2</f>
        <v>5</v>
      </c>
      <c r="BO62" s="179"/>
      <c r="BP62" s="179">
        <v>20</v>
      </c>
      <c r="BQ62" s="179">
        <v>3</v>
      </c>
      <c r="BR62" s="181">
        <f t="shared" si="181"/>
        <v>915</v>
      </c>
      <c r="BS62" s="179">
        <v>760</v>
      </c>
      <c r="BT62" s="181">
        <v>0</v>
      </c>
      <c r="BU62" s="179">
        <v>0</v>
      </c>
      <c r="BV62" s="179">
        <v>0</v>
      </c>
      <c r="BW62" s="181">
        <v>1</v>
      </c>
      <c r="BX62" s="181">
        <v>3</v>
      </c>
      <c r="BY62" s="181">
        <v>0</v>
      </c>
      <c r="BZ62" s="181">
        <v>151</v>
      </c>
      <c r="CA62" s="181">
        <v>0</v>
      </c>
      <c r="CB62" s="181">
        <v>0</v>
      </c>
      <c r="CC62" s="181">
        <v>0</v>
      </c>
      <c r="CD62" s="175" t="b">
        <f t="shared" si="30"/>
        <v>1</v>
      </c>
      <c r="CE62" s="246">
        <v>915</v>
      </c>
      <c r="CF62" s="265" t="b">
        <f t="shared" si="31"/>
        <v>1</v>
      </c>
      <c r="CG62" s="259">
        <f t="shared" si="176"/>
        <v>0</v>
      </c>
      <c r="CH62" s="175" t="s">
        <v>528</v>
      </c>
      <c r="CI62" s="204">
        <f t="shared" si="182"/>
        <v>857</v>
      </c>
      <c r="CJ62" s="204">
        <f t="shared" si="183"/>
        <v>120</v>
      </c>
      <c r="CK62" s="204">
        <f t="shared" si="184"/>
        <v>26</v>
      </c>
      <c r="CL62" s="204">
        <f t="shared" si="185"/>
        <v>0</v>
      </c>
      <c r="CM62" s="204">
        <f t="shared" si="186"/>
        <v>85</v>
      </c>
      <c r="CN62" s="204">
        <f t="shared" si="187"/>
        <v>3</v>
      </c>
      <c r="CO62" s="204">
        <f t="shared" si="188"/>
        <v>915</v>
      </c>
      <c r="CP62" s="361">
        <f t="shared" si="189"/>
        <v>760</v>
      </c>
      <c r="CQ62" s="361">
        <f t="shared" si="190"/>
        <v>0</v>
      </c>
      <c r="CR62" s="361">
        <f t="shared" si="191"/>
        <v>0</v>
      </c>
      <c r="CS62" s="361">
        <f t="shared" si="192"/>
        <v>0</v>
      </c>
      <c r="CT62" s="361">
        <f t="shared" si="193"/>
        <v>1</v>
      </c>
      <c r="CU62" s="361">
        <f t="shared" si="194"/>
        <v>3</v>
      </c>
      <c r="CV62" s="361">
        <f t="shared" si="195"/>
        <v>0</v>
      </c>
      <c r="CW62" s="361">
        <f t="shared" si="196"/>
        <v>151</v>
      </c>
      <c r="CX62" s="361">
        <f t="shared" si="197"/>
        <v>0</v>
      </c>
      <c r="CY62" s="361">
        <f t="shared" si="198"/>
        <v>0</v>
      </c>
      <c r="CZ62" s="361">
        <f t="shared" si="199"/>
        <v>0</v>
      </c>
      <c r="DA62" s="175" t="b">
        <f t="shared" si="8"/>
        <v>1</v>
      </c>
      <c r="DB62" s="175" t="b">
        <f t="shared" si="9"/>
        <v>1</v>
      </c>
      <c r="DC62" s="175" t="b">
        <f t="shared" si="10"/>
        <v>1</v>
      </c>
      <c r="DD62" s="184">
        <f t="shared" si="11"/>
        <v>0</v>
      </c>
    </row>
    <row r="63" spans="1:108" s="175" customFormat="1" x14ac:dyDescent="0.35">
      <c r="B63" s="175" t="s">
        <v>529</v>
      </c>
      <c r="C63" s="181">
        <v>905</v>
      </c>
      <c r="D63" s="163">
        <v>43</v>
      </c>
      <c r="E63" s="163">
        <v>43</v>
      </c>
      <c r="F63" s="163">
        <v>0</v>
      </c>
      <c r="G63" s="163">
        <v>41</v>
      </c>
      <c r="H63" s="163">
        <v>1</v>
      </c>
      <c r="I63" s="162">
        <f t="shared" si="23"/>
        <v>949</v>
      </c>
      <c r="J63" s="174">
        <v>948</v>
      </c>
      <c r="K63" s="174">
        <v>0</v>
      </c>
      <c r="L63" s="174">
        <v>1</v>
      </c>
      <c r="M63" s="174">
        <v>0</v>
      </c>
      <c r="N63" s="174">
        <v>0</v>
      </c>
      <c r="O63" s="174">
        <v>0</v>
      </c>
      <c r="P63" s="174">
        <v>0</v>
      </c>
      <c r="Q63" s="181">
        <v>0</v>
      </c>
      <c r="R63" s="175" t="b">
        <f t="shared" si="14"/>
        <v>1</v>
      </c>
      <c r="S63" s="176">
        <f t="shared" si="15"/>
        <v>949</v>
      </c>
      <c r="T63" s="175">
        <v>949</v>
      </c>
      <c r="U63" s="230">
        <f t="shared" si="16"/>
        <v>0</v>
      </c>
      <c r="V63" s="175" t="s">
        <v>529</v>
      </c>
      <c r="W63" s="177">
        <f t="shared" si="178"/>
        <v>949</v>
      </c>
      <c r="X63" s="179">
        <v>34</v>
      </c>
      <c r="Y63" s="179">
        <v>15</v>
      </c>
      <c r="Z63" s="179">
        <v>0</v>
      </c>
      <c r="AA63" s="179">
        <v>22</v>
      </c>
      <c r="AB63" s="179">
        <v>173</v>
      </c>
      <c r="AC63" s="177">
        <f t="shared" si="200"/>
        <v>803</v>
      </c>
      <c r="AD63" s="181">
        <v>802</v>
      </c>
      <c r="AE63" s="181">
        <v>0</v>
      </c>
      <c r="AF63" s="181">
        <v>1</v>
      </c>
      <c r="AG63" s="181">
        <v>0</v>
      </c>
      <c r="AH63" s="181">
        <v>0</v>
      </c>
      <c r="AI63" s="181">
        <v>0</v>
      </c>
      <c r="AJ63" s="181">
        <v>0</v>
      </c>
      <c r="AK63" s="181">
        <v>0</v>
      </c>
      <c r="AL63" s="175" t="b">
        <f t="shared" si="34"/>
        <v>1</v>
      </c>
      <c r="AM63" s="246">
        <v>803</v>
      </c>
      <c r="AN63" s="248">
        <f t="shared" si="26"/>
        <v>0</v>
      </c>
      <c r="AO63" s="246">
        <v>0</v>
      </c>
      <c r="AQ63" s="225"/>
      <c r="AR63" s="175" t="s">
        <v>529</v>
      </c>
      <c r="AS63" s="177">
        <f t="shared" si="179"/>
        <v>803</v>
      </c>
      <c r="AT63" s="179">
        <v>27</v>
      </c>
      <c r="AU63" s="179">
        <v>34</v>
      </c>
      <c r="AV63" s="179">
        <v>0</v>
      </c>
      <c r="AW63" s="179">
        <v>24</v>
      </c>
      <c r="AX63" s="255">
        <f>1+1</f>
        <v>2</v>
      </c>
      <c r="AY63" s="177">
        <f t="shared" si="35"/>
        <v>838</v>
      </c>
      <c r="AZ63" s="179">
        <v>837</v>
      </c>
      <c r="BA63" s="179">
        <v>0</v>
      </c>
      <c r="BB63" s="179">
        <v>1</v>
      </c>
      <c r="BC63" s="179">
        <v>0</v>
      </c>
      <c r="BD63" s="179">
        <v>0</v>
      </c>
      <c r="BE63" s="179">
        <v>0</v>
      </c>
      <c r="BF63" s="179">
        <v>0</v>
      </c>
      <c r="BG63" s="179">
        <v>0</v>
      </c>
      <c r="BH63" s="179">
        <v>838</v>
      </c>
      <c r="BI63" s="224">
        <f t="shared" si="28"/>
        <v>0</v>
      </c>
      <c r="BJ63" s="175" t="b">
        <f t="shared" si="7"/>
        <v>0</v>
      </c>
      <c r="BK63" s="175" t="s">
        <v>529</v>
      </c>
      <c r="BL63" s="180">
        <f t="shared" si="180"/>
        <v>838</v>
      </c>
      <c r="BM63" s="179">
        <v>39</v>
      </c>
      <c r="BN63" s="179">
        <v>25</v>
      </c>
      <c r="BO63" s="179"/>
      <c r="BP63" s="179">
        <v>18</v>
      </c>
      <c r="BQ63" s="179">
        <v>97</v>
      </c>
      <c r="BR63" s="181">
        <f t="shared" si="181"/>
        <v>787</v>
      </c>
      <c r="BS63" s="179">
        <v>785</v>
      </c>
      <c r="BT63" s="181">
        <v>0</v>
      </c>
      <c r="BU63" s="179">
        <v>0</v>
      </c>
      <c r="BV63" s="179">
        <v>1</v>
      </c>
      <c r="BW63" s="181">
        <v>1</v>
      </c>
      <c r="BX63" s="181">
        <v>0</v>
      </c>
      <c r="BY63" s="181">
        <v>0</v>
      </c>
      <c r="BZ63" s="181">
        <v>0</v>
      </c>
      <c r="CA63" s="181">
        <v>0</v>
      </c>
      <c r="CB63" s="181">
        <v>0</v>
      </c>
      <c r="CC63" s="181">
        <v>0</v>
      </c>
      <c r="CD63" s="175" t="b">
        <f t="shared" si="30"/>
        <v>1</v>
      </c>
      <c r="CE63" s="246">
        <v>787</v>
      </c>
      <c r="CF63" s="265" t="b">
        <f t="shared" si="31"/>
        <v>1</v>
      </c>
      <c r="CG63" s="259">
        <f t="shared" si="176"/>
        <v>0</v>
      </c>
      <c r="CH63" s="175" t="s">
        <v>529</v>
      </c>
      <c r="CI63" s="204">
        <f t="shared" si="182"/>
        <v>905</v>
      </c>
      <c r="CJ63" s="204">
        <f t="shared" si="183"/>
        <v>143</v>
      </c>
      <c r="CK63" s="204">
        <f t="shared" si="184"/>
        <v>117</v>
      </c>
      <c r="CL63" s="204">
        <f t="shared" si="185"/>
        <v>0</v>
      </c>
      <c r="CM63" s="204">
        <f t="shared" si="186"/>
        <v>105</v>
      </c>
      <c r="CN63" s="204">
        <f t="shared" si="187"/>
        <v>273</v>
      </c>
      <c r="CO63" s="204">
        <f t="shared" si="188"/>
        <v>787</v>
      </c>
      <c r="CP63" s="361">
        <f t="shared" si="189"/>
        <v>785</v>
      </c>
      <c r="CQ63" s="361">
        <f t="shared" si="190"/>
        <v>0</v>
      </c>
      <c r="CR63" s="361">
        <f t="shared" si="191"/>
        <v>0</v>
      </c>
      <c r="CS63" s="361">
        <f t="shared" si="192"/>
        <v>1</v>
      </c>
      <c r="CT63" s="361">
        <f t="shared" si="193"/>
        <v>1</v>
      </c>
      <c r="CU63" s="361">
        <f t="shared" si="194"/>
        <v>0</v>
      </c>
      <c r="CV63" s="361">
        <f t="shared" si="195"/>
        <v>0</v>
      </c>
      <c r="CW63" s="361">
        <f t="shared" si="196"/>
        <v>0</v>
      </c>
      <c r="CX63" s="361">
        <f t="shared" si="197"/>
        <v>0</v>
      </c>
      <c r="CY63" s="361">
        <f t="shared" si="198"/>
        <v>0</v>
      </c>
      <c r="CZ63" s="361">
        <f t="shared" si="199"/>
        <v>0</v>
      </c>
      <c r="DA63" s="175" t="b">
        <f t="shared" si="8"/>
        <v>1</v>
      </c>
      <c r="DB63" s="175" t="b">
        <f t="shared" si="9"/>
        <v>1</v>
      </c>
      <c r="DC63" s="175" t="b">
        <f t="shared" si="10"/>
        <v>1</v>
      </c>
      <c r="DD63" s="184">
        <f t="shared" si="11"/>
        <v>0</v>
      </c>
    </row>
    <row r="64" spans="1:108" s="175" customFormat="1" x14ac:dyDescent="0.35">
      <c r="B64" s="185"/>
      <c r="D64" s="180"/>
      <c r="E64" s="180"/>
      <c r="F64" s="180"/>
      <c r="G64" s="180"/>
      <c r="H64" s="163"/>
      <c r="I64" s="162"/>
      <c r="J64" s="181"/>
      <c r="K64" s="174"/>
      <c r="L64" s="174"/>
      <c r="M64" s="174"/>
      <c r="N64" s="174"/>
      <c r="O64" s="174"/>
      <c r="P64" s="174"/>
      <c r="Q64" s="181"/>
      <c r="S64" s="176"/>
      <c r="U64" s="230"/>
      <c r="V64" s="185"/>
      <c r="W64" s="177"/>
      <c r="X64" s="177"/>
      <c r="Y64" s="177"/>
      <c r="Z64" s="177"/>
      <c r="AA64" s="177"/>
      <c r="AB64" s="177"/>
      <c r="AD64" s="181"/>
      <c r="AE64" s="174"/>
      <c r="AF64" s="174"/>
      <c r="AG64" s="174"/>
      <c r="AH64" s="174"/>
      <c r="AI64" s="174"/>
      <c r="AJ64" s="174"/>
      <c r="AK64" s="181"/>
      <c r="AM64" s="246"/>
      <c r="AN64" s="248">
        <v>0</v>
      </c>
      <c r="AO64" s="246">
        <v>0</v>
      </c>
      <c r="AQ64" s="225"/>
      <c r="AR64" s="185"/>
      <c r="AS64" s="177"/>
      <c r="AT64" s="177"/>
      <c r="AU64" s="177"/>
      <c r="AV64" s="177"/>
      <c r="AW64" s="177"/>
      <c r="AX64" s="177"/>
      <c r="AY64" s="177"/>
      <c r="BA64" s="179"/>
      <c r="BB64" s="174"/>
      <c r="BC64" s="186"/>
      <c r="BD64" s="174"/>
      <c r="BE64" s="186"/>
      <c r="BF64" s="186"/>
      <c r="BG64" s="181"/>
      <c r="BH64" s="262"/>
      <c r="BI64" s="224">
        <f t="shared" si="28"/>
        <v>0</v>
      </c>
      <c r="BJ64" s="175" t="b">
        <f t="shared" si="7"/>
        <v>1</v>
      </c>
      <c r="BK64" s="185"/>
      <c r="BL64" s="180"/>
      <c r="BM64" s="180"/>
      <c r="BN64" s="180"/>
      <c r="BO64" s="180"/>
      <c r="BP64" s="180"/>
      <c r="BQ64" s="180"/>
      <c r="BS64" s="181"/>
      <c r="BT64" s="174"/>
      <c r="BU64" s="174"/>
      <c r="BV64" s="174"/>
      <c r="BW64" s="174"/>
      <c r="BX64" s="174"/>
      <c r="BY64" s="174"/>
      <c r="BZ64" s="174"/>
      <c r="CA64" s="174"/>
      <c r="CB64" s="181"/>
      <c r="CC64" s="181"/>
      <c r="CD64" s="175" t="b">
        <f t="shared" si="30"/>
        <v>1</v>
      </c>
      <c r="CE64" s="246"/>
      <c r="CF64" s="265" t="b">
        <f t="shared" si="31"/>
        <v>1</v>
      </c>
      <c r="CG64" s="259">
        <v>0</v>
      </c>
      <c r="CH64" s="185"/>
      <c r="CI64" s="204"/>
      <c r="CJ64" s="204"/>
      <c r="CK64" s="204"/>
      <c r="CL64" s="204">
        <f>+F64+Z64+AV64+BO64</f>
        <v>0</v>
      </c>
      <c r="CM64" s="204"/>
      <c r="CN64" s="204"/>
      <c r="CO64" s="359"/>
      <c r="CP64" s="204"/>
      <c r="CQ64" s="360"/>
      <c r="CR64" s="360"/>
      <c r="CS64" s="360"/>
      <c r="CT64" s="360"/>
      <c r="CU64" s="360"/>
      <c r="CV64" s="360"/>
      <c r="CW64" s="360"/>
      <c r="CX64" s="360"/>
      <c r="CY64" s="204"/>
      <c r="CZ64" s="204"/>
      <c r="DA64" s="175" t="b">
        <f t="shared" si="8"/>
        <v>1</v>
      </c>
      <c r="DB64" s="175" t="b">
        <f t="shared" si="9"/>
        <v>1</v>
      </c>
      <c r="DC64" s="175" t="b">
        <f t="shared" si="10"/>
        <v>1</v>
      </c>
      <c r="DD64" s="184">
        <f t="shared" si="11"/>
        <v>0</v>
      </c>
    </row>
    <row r="65" spans="1:108" s="175" customFormat="1" x14ac:dyDescent="0.35">
      <c r="A65" s="175">
        <v>1.8</v>
      </c>
      <c r="B65" s="187" t="s">
        <v>15</v>
      </c>
      <c r="C65" s="190">
        <v>18633</v>
      </c>
      <c r="D65" s="190">
        <f>SUM(D66:D71)</f>
        <v>913</v>
      </c>
      <c r="E65" s="190">
        <f>SUM(E66:E71)</f>
        <v>300</v>
      </c>
      <c r="F65" s="190">
        <f>SUM(F66:F71)</f>
        <v>2</v>
      </c>
      <c r="G65" s="190">
        <f>SUM(G66:G71)</f>
        <v>357</v>
      </c>
      <c r="H65" s="172">
        <f>SUM(H66:H71)</f>
        <v>123</v>
      </c>
      <c r="I65" s="234">
        <f t="shared" si="23"/>
        <v>19368</v>
      </c>
      <c r="J65" s="190">
        <f>SUM(J66:J71)</f>
        <v>18978</v>
      </c>
      <c r="K65" s="191">
        <f t="shared" ref="K65:P65" si="201">SUM(K66:K71)</f>
        <v>0</v>
      </c>
      <c r="L65" s="191">
        <f t="shared" si="201"/>
        <v>322</v>
      </c>
      <c r="M65" s="191">
        <f t="shared" si="201"/>
        <v>0</v>
      </c>
      <c r="N65" s="191">
        <f t="shared" si="201"/>
        <v>3</v>
      </c>
      <c r="O65" s="191">
        <f t="shared" si="201"/>
        <v>65</v>
      </c>
      <c r="P65" s="191">
        <f t="shared" si="201"/>
        <v>0</v>
      </c>
      <c r="Q65" s="190">
        <f>SUM(Q66:Q71)</f>
        <v>0</v>
      </c>
      <c r="R65" s="175" t="b">
        <f t="shared" si="14"/>
        <v>1</v>
      </c>
      <c r="S65" s="176">
        <f t="shared" si="15"/>
        <v>19368</v>
      </c>
      <c r="T65" s="175">
        <v>19368</v>
      </c>
      <c r="U65" s="230">
        <f t="shared" si="16"/>
        <v>0</v>
      </c>
      <c r="V65" s="187" t="s">
        <v>15</v>
      </c>
      <c r="W65" s="188">
        <f>+SUM(W66:W71)</f>
        <v>19368</v>
      </c>
      <c r="X65" s="188">
        <f t="shared" ref="X65:AK65" si="202">SUM(X66:X71)</f>
        <v>681</v>
      </c>
      <c r="Y65" s="188">
        <f t="shared" si="202"/>
        <v>185</v>
      </c>
      <c r="Z65" s="188">
        <f t="shared" si="202"/>
        <v>1</v>
      </c>
      <c r="AA65" s="188">
        <f t="shared" si="202"/>
        <v>305</v>
      </c>
      <c r="AB65" s="188">
        <f>SUM(AB66:AB71)</f>
        <v>448</v>
      </c>
      <c r="AC65" s="188">
        <f t="shared" si="202"/>
        <v>19482</v>
      </c>
      <c r="AD65" s="190">
        <f t="shared" si="202"/>
        <v>19067</v>
      </c>
      <c r="AE65" s="190">
        <f t="shared" si="202"/>
        <v>0</v>
      </c>
      <c r="AF65" s="191">
        <f>SUM(AF66:AF71)</f>
        <v>322</v>
      </c>
      <c r="AG65" s="191">
        <f>SUM(AG66:AG71)</f>
        <v>0</v>
      </c>
      <c r="AH65" s="191">
        <f>SUM(AH66:AH71)</f>
        <v>3</v>
      </c>
      <c r="AI65" s="191">
        <f>SUM(AI66:AI71)</f>
        <v>89</v>
      </c>
      <c r="AJ65" s="191">
        <f>SUM(AJ66:AJ71)</f>
        <v>0</v>
      </c>
      <c r="AK65" s="190">
        <f t="shared" si="202"/>
        <v>0</v>
      </c>
      <c r="AL65" s="175" t="b">
        <f t="shared" si="34"/>
        <v>0</v>
      </c>
      <c r="AM65" s="245">
        <v>19482</v>
      </c>
      <c r="AN65" s="248">
        <f t="shared" si="26"/>
        <v>0</v>
      </c>
      <c r="AO65" s="247">
        <v>0</v>
      </c>
      <c r="AQ65" s="225"/>
      <c r="AR65" s="187" t="s">
        <v>15</v>
      </c>
      <c r="AS65" s="188">
        <f t="shared" ref="AS65:BB65" si="203">SUM(AS66:AS71)</f>
        <v>19482</v>
      </c>
      <c r="AT65" s="188">
        <f t="shared" si="203"/>
        <v>681</v>
      </c>
      <c r="AU65" s="188">
        <f t="shared" si="203"/>
        <v>407</v>
      </c>
      <c r="AV65" s="188">
        <f t="shared" si="203"/>
        <v>1</v>
      </c>
      <c r="AW65" s="188">
        <f t="shared" si="203"/>
        <v>355</v>
      </c>
      <c r="AX65" s="188">
        <f t="shared" si="203"/>
        <v>2018</v>
      </c>
      <c r="AY65" s="177">
        <f t="shared" si="35"/>
        <v>18198</v>
      </c>
      <c r="AZ65" s="188">
        <f t="shared" si="203"/>
        <v>17673</v>
      </c>
      <c r="BA65" s="188">
        <f t="shared" si="203"/>
        <v>0</v>
      </c>
      <c r="BB65" s="188">
        <f t="shared" si="203"/>
        <v>347</v>
      </c>
      <c r="BC65" s="189">
        <f>SUM(BC66:BC71)</f>
        <v>0</v>
      </c>
      <c r="BD65" s="189">
        <f>SUM(BD66:BD71)</f>
        <v>2</v>
      </c>
      <c r="BE65" s="189">
        <f>SUM(BE66:BE71)</f>
        <v>83</v>
      </c>
      <c r="BF65" s="189">
        <f>SUM(BF66:BF71)</f>
        <v>0</v>
      </c>
      <c r="BG65" s="190">
        <f>SUM(BG66:BG71)</f>
        <v>0</v>
      </c>
      <c r="BH65" s="261">
        <v>18105</v>
      </c>
      <c r="BI65" s="224">
        <f t="shared" si="28"/>
        <v>93</v>
      </c>
      <c r="BJ65" s="175" t="b">
        <f t="shared" si="7"/>
        <v>0</v>
      </c>
      <c r="BK65" s="187" t="s">
        <v>15</v>
      </c>
      <c r="BL65" s="190">
        <f t="shared" ref="BL65:CC65" si="204">SUM(BL66:BL71)</f>
        <v>18198</v>
      </c>
      <c r="BM65" s="190">
        <f t="shared" si="204"/>
        <v>758</v>
      </c>
      <c r="BN65" s="190">
        <f t="shared" si="204"/>
        <v>290</v>
      </c>
      <c r="BO65" s="190">
        <f t="shared" si="204"/>
        <v>3</v>
      </c>
      <c r="BP65" s="190">
        <f t="shared" si="204"/>
        <v>451</v>
      </c>
      <c r="BQ65" s="190">
        <f t="shared" si="204"/>
        <v>731</v>
      </c>
      <c r="BR65" s="190">
        <f t="shared" si="204"/>
        <v>18067</v>
      </c>
      <c r="BS65" s="190">
        <f t="shared" si="204"/>
        <v>17659</v>
      </c>
      <c r="BT65" s="190">
        <f t="shared" si="204"/>
        <v>0</v>
      </c>
      <c r="BU65" s="190">
        <f t="shared" si="204"/>
        <v>2</v>
      </c>
      <c r="BV65" s="190">
        <f t="shared" si="204"/>
        <v>11</v>
      </c>
      <c r="BW65" s="190">
        <f t="shared" si="204"/>
        <v>84</v>
      </c>
      <c r="BX65" s="190">
        <f t="shared" si="204"/>
        <v>27</v>
      </c>
      <c r="BY65" s="190">
        <f t="shared" si="204"/>
        <v>0</v>
      </c>
      <c r="BZ65" s="190">
        <f t="shared" si="204"/>
        <v>235</v>
      </c>
      <c r="CA65" s="190">
        <f t="shared" si="204"/>
        <v>48</v>
      </c>
      <c r="CB65" s="190">
        <f t="shared" si="204"/>
        <v>0</v>
      </c>
      <c r="CC65" s="190">
        <f t="shared" si="204"/>
        <v>1</v>
      </c>
      <c r="CD65" s="175" t="b">
        <f t="shared" si="30"/>
        <v>1</v>
      </c>
      <c r="CE65" s="258">
        <v>18067</v>
      </c>
      <c r="CF65" s="265" t="b">
        <f t="shared" si="31"/>
        <v>1</v>
      </c>
      <c r="CG65" s="259">
        <f t="shared" ref="CG65:CG71" si="205">CE65-BR65</f>
        <v>0</v>
      </c>
      <c r="CH65" s="187" t="s">
        <v>15</v>
      </c>
      <c r="CI65" s="357">
        <f t="shared" ref="CI65:CZ65" si="206">SUM(CI66:CI71)</f>
        <v>18633</v>
      </c>
      <c r="CJ65" s="357">
        <f t="shared" si="206"/>
        <v>3033</v>
      </c>
      <c r="CK65" s="357">
        <f t="shared" si="206"/>
        <v>1182</v>
      </c>
      <c r="CL65" s="357">
        <f t="shared" si="206"/>
        <v>7</v>
      </c>
      <c r="CM65" s="357">
        <f t="shared" si="206"/>
        <v>1468</v>
      </c>
      <c r="CN65" s="357">
        <f t="shared" si="206"/>
        <v>3320</v>
      </c>
      <c r="CO65" s="357">
        <f t="shared" si="206"/>
        <v>18067</v>
      </c>
      <c r="CP65" s="357">
        <f t="shared" si="206"/>
        <v>17659</v>
      </c>
      <c r="CQ65" s="357">
        <f t="shared" si="206"/>
        <v>0</v>
      </c>
      <c r="CR65" s="357">
        <f t="shared" si="206"/>
        <v>2</v>
      </c>
      <c r="CS65" s="357">
        <f t="shared" si="206"/>
        <v>11</v>
      </c>
      <c r="CT65" s="357">
        <f t="shared" si="206"/>
        <v>84</v>
      </c>
      <c r="CU65" s="357">
        <f t="shared" si="206"/>
        <v>27</v>
      </c>
      <c r="CV65" s="357">
        <f t="shared" si="206"/>
        <v>0</v>
      </c>
      <c r="CW65" s="357">
        <f t="shared" si="206"/>
        <v>235</v>
      </c>
      <c r="CX65" s="357">
        <f t="shared" si="206"/>
        <v>48</v>
      </c>
      <c r="CY65" s="357">
        <f t="shared" si="206"/>
        <v>0</v>
      </c>
      <c r="CZ65" s="357">
        <f t="shared" si="206"/>
        <v>1</v>
      </c>
      <c r="DA65" s="175" t="b">
        <f t="shared" si="8"/>
        <v>1</v>
      </c>
      <c r="DB65" s="175" t="b">
        <f t="shared" si="9"/>
        <v>1</v>
      </c>
      <c r="DC65" s="175" t="b">
        <f t="shared" si="10"/>
        <v>1</v>
      </c>
      <c r="DD65" s="184">
        <f t="shared" si="11"/>
        <v>0</v>
      </c>
    </row>
    <row r="66" spans="1:108" s="175" customFormat="1" x14ac:dyDescent="0.35">
      <c r="B66" s="192" t="s">
        <v>171</v>
      </c>
      <c r="C66" s="181">
        <v>8386</v>
      </c>
      <c r="D66" s="163">
        <v>398</v>
      </c>
      <c r="E66" s="163">
        <f>88+35</f>
        <v>123</v>
      </c>
      <c r="F66" s="163">
        <v>1</v>
      </c>
      <c r="G66" s="163">
        <v>89</v>
      </c>
      <c r="H66" s="163">
        <v>98</v>
      </c>
      <c r="I66" s="162">
        <f t="shared" si="23"/>
        <v>8721</v>
      </c>
      <c r="J66" s="181">
        <v>8635</v>
      </c>
      <c r="K66" s="181">
        <v>0</v>
      </c>
      <c r="L66" s="181">
        <v>66</v>
      </c>
      <c r="M66" s="181">
        <v>0</v>
      </c>
      <c r="N66" s="181">
        <v>0</v>
      </c>
      <c r="O66" s="181">
        <v>20</v>
      </c>
      <c r="P66" s="181">
        <v>0</v>
      </c>
      <c r="Q66" s="181">
        <v>0</v>
      </c>
      <c r="R66" s="175" t="b">
        <f t="shared" si="14"/>
        <v>1</v>
      </c>
      <c r="S66" s="176">
        <f t="shared" si="15"/>
        <v>8721</v>
      </c>
      <c r="T66" s="175">
        <v>8721</v>
      </c>
      <c r="U66" s="230">
        <f t="shared" si="16"/>
        <v>0</v>
      </c>
      <c r="V66" s="192" t="s">
        <v>171</v>
      </c>
      <c r="W66" s="177">
        <f t="shared" ref="W66:W71" si="207">+I66</f>
        <v>8721</v>
      </c>
      <c r="X66" s="179">
        <v>317</v>
      </c>
      <c r="Y66" s="179">
        <v>62</v>
      </c>
      <c r="Z66" s="179">
        <v>0</v>
      </c>
      <c r="AA66" s="179">
        <v>84</v>
      </c>
      <c r="AB66" s="179">
        <v>80</v>
      </c>
      <c r="AC66" s="177">
        <f t="shared" ref="AC66:AC71" si="208">W66+X66+Y66+Z66-AA66-AB66</f>
        <v>8936</v>
      </c>
      <c r="AD66" s="181">
        <v>8834</v>
      </c>
      <c r="AE66" s="181">
        <v>0</v>
      </c>
      <c r="AF66" s="181">
        <v>77</v>
      </c>
      <c r="AG66" s="181">
        <v>0</v>
      </c>
      <c r="AH66" s="181">
        <v>1</v>
      </c>
      <c r="AI66" s="181">
        <v>24</v>
      </c>
      <c r="AJ66" s="181">
        <v>0</v>
      </c>
      <c r="AK66" s="181">
        <v>0</v>
      </c>
      <c r="AL66" s="175" t="b">
        <f t="shared" si="34"/>
        <v>1</v>
      </c>
      <c r="AM66" s="246">
        <v>8936</v>
      </c>
      <c r="AN66" s="248">
        <f t="shared" si="26"/>
        <v>0</v>
      </c>
      <c r="AO66" s="246">
        <v>0</v>
      </c>
      <c r="AQ66" s="225"/>
      <c r="AR66" s="192" t="s">
        <v>171</v>
      </c>
      <c r="AS66" s="177">
        <f t="shared" ref="AS66:AS71" si="209">+AC66</f>
        <v>8936</v>
      </c>
      <c r="AT66" s="179">
        <v>324</v>
      </c>
      <c r="AU66" s="179">
        <v>194</v>
      </c>
      <c r="AV66" s="179">
        <v>0</v>
      </c>
      <c r="AW66" s="179">
        <v>128</v>
      </c>
      <c r="AX66" s="179">
        <v>1585</v>
      </c>
      <c r="AY66" s="254">
        <f>AS66+AT66+AU66+AV66-AW66-AX66</f>
        <v>7741</v>
      </c>
      <c r="AZ66" s="179">
        <v>7527</v>
      </c>
      <c r="BA66" s="179">
        <v>0</v>
      </c>
      <c r="BB66" s="179">
        <v>104</v>
      </c>
      <c r="BC66" s="179">
        <v>0</v>
      </c>
      <c r="BD66" s="179">
        <v>1</v>
      </c>
      <c r="BE66" s="179">
        <v>16</v>
      </c>
      <c r="BF66" s="179">
        <v>0</v>
      </c>
      <c r="BG66" s="179">
        <v>0</v>
      </c>
      <c r="BH66" s="263">
        <v>7648</v>
      </c>
      <c r="BI66" s="224">
        <f t="shared" si="28"/>
        <v>93</v>
      </c>
      <c r="BJ66" s="175" t="b">
        <f t="shared" si="7"/>
        <v>0</v>
      </c>
      <c r="BK66" s="192" t="s">
        <v>171</v>
      </c>
      <c r="BL66" s="180">
        <f t="shared" ref="BL66:BL71" si="210">+AY66</f>
        <v>7741</v>
      </c>
      <c r="BM66" s="179">
        <v>390</v>
      </c>
      <c r="BN66" s="255">
        <f>128+8</f>
        <v>136</v>
      </c>
      <c r="BO66" s="179">
        <v>0</v>
      </c>
      <c r="BP66" s="179">
        <v>179</v>
      </c>
      <c r="BQ66" s="179">
        <v>217</v>
      </c>
      <c r="BR66" s="181">
        <f t="shared" ref="BR66:BR71" si="211">BL66+BM66+BN66+BO66-BP66-BQ66</f>
        <v>7871</v>
      </c>
      <c r="BS66" s="179">
        <v>7755</v>
      </c>
      <c r="BT66" s="181">
        <v>0</v>
      </c>
      <c r="BU66" s="179">
        <v>2</v>
      </c>
      <c r="BV66" s="179">
        <v>7</v>
      </c>
      <c r="BW66" s="181">
        <v>74</v>
      </c>
      <c r="BX66" s="181">
        <v>26</v>
      </c>
      <c r="BY66" s="181">
        <v>0</v>
      </c>
      <c r="BZ66" s="181">
        <v>5</v>
      </c>
      <c r="CA66" s="181">
        <v>1</v>
      </c>
      <c r="CB66" s="181">
        <v>0</v>
      </c>
      <c r="CC66" s="181">
        <v>1</v>
      </c>
      <c r="CD66" s="175" t="b">
        <f t="shared" si="30"/>
        <v>1</v>
      </c>
      <c r="CE66" s="246">
        <v>7871</v>
      </c>
      <c r="CF66" s="265" t="b">
        <f t="shared" si="31"/>
        <v>1</v>
      </c>
      <c r="CG66" s="259">
        <f t="shared" si="205"/>
        <v>0</v>
      </c>
      <c r="CH66" s="192" t="s">
        <v>171</v>
      </c>
      <c r="CI66" s="204">
        <f t="shared" ref="CI66:CI71" si="212">C66</f>
        <v>8386</v>
      </c>
      <c r="CJ66" s="204">
        <f t="shared" ref="CJ66:CJ71" si="213">D66+X66+AT66+BM66</f>
        <v>1429</v>
      </c>
      <c r="CK66" s="204">
        <f t="shared" ref="CK66:CK71" si="214">E66+Y66+AU66+BN66</f>
        <v>515</v>
      </c>
      <c r="CL66" s="204">
        <f t="shared" ref="CL66:CL71" si="215">F66+Z66+AV66+BO66</f>
        <v>1</v>
      </c>
      <c r="CM66" s="204">
        <f t="shared" ref="CM66:CM71" si="216">G66+AA66+AW66+BP66</f>
        <v>480</v>
      </c>
      <c r="CN66" s="204">
        <f t="shared" ref="CN66:CN71" si="217">H66+AB66+AX66+BQ66</f>
        <v>1980</v>
      </c>
      <c r="CO66" s="204">
        <f t="shared" ref="CO66:CO71" si="218">CI66+CJ66+CK66+CL66-CM66-CN66</f>
        <v>7871</v>
      </c>
      <c r="CP66" s="361">
        <f t="shared" ref="CP66:CP71" si="219">BS66</f>
        <v>7755</v>
      </c>
      <c r="CQ66" s="361">
        <f t="shared" ref="CQ66:CQ71" si="220">BT66</f>
        <v>0</v>
      </c>
      <c r="CR66" s="361">
        <f t="shared" ref="CR66:CR71" si="221">BU66</f>
        <v>2</v>
      </c>
      <c r="CS66" s="361">
        <f t="shared" ref="CS66:CS71" si="222">BV66</f>
        <v>7</v>
      </c>
      <c r="CT66" s="361">
        <f t="shared" ref="CT66:CT71" si="223">BW66</f>
        <v>74</v>
      </c>
      <c r="CU66" s="361">
        <f t="shared" ref="CU66:CU71" si="224">BX66</f>
        <v>26</v>
      </c>
      <c r="CV66" s="361">
        <f t="shared" ref="CV66:CV71" si="225">BY66</f>
        <v>0</v>
      </c>
      <c r="CW66" s="361">
        <f t="shared" ref="CW66:CW71" si="226">BZ66</f>
        <v>5</v>
      </c>
      <c r="CX66" s="361">
        <f t="shared" ref="CX66:CX71" si="227">CA66</f>
        <v>1</v>
      </c>
      <c r="CY66" s="361">
        <f t="shared" ref="CY66:CY71" si="228">CB66</f>
        <v>0</v>
      </c>
      <c r="CZ66" s="361">
        <f t="shared" ref="CZ66:CZ71" si="229">CC66</f>
        <v>1</v>
      </c>
      <c r="DA66" s="175" t="b">
        <f t="shared" si="8"/>
        <v>1</v>
      </c>
      <c r="DB66" s="175" t="b">
        <f t="shared" si="9"/>
        <v>1</v>
      </c>
      <c r="DC66" s="175" t="b">
        <f t="shared" si="10"/>
        <v>1</v>
      </c>
      <c r="DD66" s="184">
        <f t="shared" si="11"/>
        <v>0</v>
      </c>
    </row>
    <row r="67" spans="1:108" s="175" customFormat="1" x14ac:dyDescent="0.35">
      <c r="B67" s="175" t="s">
        <v>531</v>
      </c>
      <c r="C67" s="181">
        <v>1404</v>
      </c>
      <c r="D67" s="163">
        <v>84</v>
      </c>
      <c r="E67" s="163">
        <f>23+3</f>
        <v>26</v>
      </c>
      <c r="F67" s="163">
        <v>0</v>
      </c>
      <c r="G67" s="163">
        <v>40</v>
      </c>
      <c r="H67" s="163">
        <v>0</v>
      </c>
      <c r="I67" s="162">
        <f t="shared" si="23"/>
        <v>1474</v>
      </c>
      <c r="J67" s="181">
        <v>1438</v>
      </c>
      <c r="K67" s="181">
        <v>0</v>
      </c>
      <c r="L67" s="181">
        <v>15</v>
      </c>
      <c r="M67" s="181">
        <v>0</v>
      </c>
      <c r="N67" s="181">
        <v>2</v>
      </c>
      <c r="O67" s="181">
        <v>19</v>
      </c>
      <c r="P67" s="181">
        <v>0</v>
      </c>
      <c r="Q67" s="181">
        <v>0</v>
      </c>
      <c r="R67" s="175" t="b">
        <f t="shared" si="14"/>
        <v>1</v>
      </c>
      <c r="S67" s="176">
        <f t="shared" si="15"/>
        <v>1474</v>
      </c>
      <c r="T67" s="175">
        <v>1474</v>
      </c>
      <c r="U67" s="230">
        <f t="shared" si="16"/>
        <v>0</v>
      </c>
      <c r="V67" s="175" t="s">
        <v>531</v>
      </c>
      <c r="W67" s="177">
        <f t="shared" si="207"/>
        <v>1474</v>
      </c>
      <c r="X67" s="179">
        <v>52</v>
      </c>
      <c r="Y67" s="179">
        <v>52</v>
      </c>
      <c r="Z67" s="179">
        <v>0</v>
      </c>
      <c r="AA67" s="179">
        <v>45</v>
      </c>
      <c r="AB67" s="179">
        <v>358</v>
      </c>
      <c r="AC67" s="177">
        <f t="shared" si="208"/>
        <v>1175</v>
      </c>
      <c r="AD67" s="181">
        <v>1151</v>
      </c>
      <c r="AE67" s="181">
        <v>0</v>
      </c>
      <c r="AF67" s="181">
        <v>5</v>
      </c>
      <c r="AG67" s="181">
        <v>0</v>
      </c>
      <c r="AH67" s="181">
        <v>1</v>
      </c>
      <c r="AI67" s="181">
        <v>18</v>
      </c>
      <c r="AJ67" s="181">
        <v>0</v>
      </c>
      <c r="AK67" s="181">
        <v>0</v>
      </c>
      <c r="AL67" s="175" t="b">
        <f t="shared" si="34"/>
        <v>1</v>
      </c>
      <c r="AM67" s="246">
        <v>1175</v>
      </c>
      <c r="AN67" s="248">
        <f t="shared" si="26"/>
        <v>0</v>
      </c>
      <c r="AO67" s="246">
        <v>0</v>
      </c>
      <c r="AQ67" s="225"/>
      <c r="AR67" s="175" t="s">
        <v>531</v>
      </c>
      <c r="AS67" s="177">
        <f t="shared" si="209"/>
        <v>1175</v>
      </c>
      <c r="AT67" s="179">
        <v>63</v>
      </c>
      <c r="AU67" s="179">
        <v>59</v>
      </c>
      <c r="AV67" s="179">
        <v>0</v>
      </c>
      <c r="AW67" s="179">
        <v>41</v>
      </c>
      <c r="AX67" s="179">
        <v>38</v>
      </c>
      <c r="AY67" s="177">
        <f t="shared" si="35"/>
        <v>1218</v>
      </c>
      <c r="AZ67" s="179">
        <v>1195</v>
      </c>
      <c r="BA67" s="179">
        <v>0</v>
      </c>
      <c r="BB67" s="179">
        <v>4</v>
      </c>
      <c r="BC67" s="179">
        <v>0</v>
      </c>
      <c r="BD67" s="179">
        <v>1</v>
      </c>
      <c r="BE67" s="179">
        <v>18</v>
      </c>
      <c r="BF67" s="179">
        <v>0</v>
      </c>
      <c r="BG67" s="179">
        <v>0</v>
      </c>
      <c r="BH67" s="179">
        <v>1218</v>
      </c>
      <c r="BI67" s="224">
        <f t="shared" si="28"/>
        <v>0</v>
      </c>
      <c r="BJ67" s="175" t="b">
        <f t="shared" si="7"/>
        <v>0</v>
      </c>
      <c r="BK67" s="175" t="s">
        <v>531</v>
      </c>
      <c r="BL67" s="180">
        <f t="shared" si="210"/>
        <v>1218</v>
      </c>
      <c r="BM67" s="179">
        <v>68</v>
      </c>
      <c r="BN67" s="179">
        <v>38</v>
      </c>
      <c r="BO67" s="179">
        <v>0</v>
      </c>
      <c r="BP67" s="179">
        <v>52</v>
      </c>
      <c r="BQ67" s="179">
        <v>88</v>
      </c>
      <c r="BR67" s="181">
        <f t="shared" si="211"/>
        <v>1184</v>
      </c>
      <c r="BS67" s="179">
        <v>1170</v>
      </c>
      <c r="BT67" s="181">
        <v>0</v>
      </c>
      <c r="BU67" s="179">
        <v>0</v>
      </c>
      <c r="BV67" s="179">
        <v>1</v>
      </c>
      <c r="BW67" s="181">
        <v>0</v>
      </c>
      <c r="BX67" s="181">
        <v>0</v>
      </c>
      <c r="BY67" s="181">
        <v>0</v>
      </c>
      <c r="BZ67" s="181">
        <v>0</v>
      </c>
      <c r="CA67" s="181">
        <v>13</v>
      </c>
      <c r="CB67" s="181">
        <v>0</v>
      </c>
      <c r="CC67" s="181">
        <v>0</v>
      </c>
      <c r="CD67" s="175" t="b">
        <f t="shared" si="30"/>
        <v>1</v>
      </c>
      <c r="CE67" s="246">
        <v>1184</v>
      </c>
      <c r="CF67" s="265" t="b">
        <f t="shared" si="31"/>
        <v>1</v>
      </c>
      <c r="CG67" s="259">
        <f t="shared" si="205"/>
        <v>0</v>
      </c>
      <c r="CH67" s="175" t="s">
        <v>531</v>
      </c>
      <c r="CI67" s="204">
        <f t="shared" si="212"/>
        <v>1404</v>
      </c>
      <c r="CJ67" s="204">
        <f t="shared" si="213"/>
        <v>267</v>
      </c>
      <c r="CK67" s="204">
        <f t="shared" si="214"/>
        <v>175</v>
      </c>
      <c r="CL67" s="204">
        <f t="shared" si="215"/>
        <v>0</v>
      </c>
      <c r="CM67" s="204">
        <f t="shared" si="216"/>
        <v>178</v>
      </c>
      <c r="CN67" s="204">
        <f t="shared" si="217"/>
        <v>484</v>
      </c>
      <c r="CO67" s="204">
        <f t="shared" si="218"/>
        <v>1184</v>
      </c>
      <c r="CP67" s="361">
        <f t="shared" si="219"/>
        <v>1170</v>
      </c>
      <c r="CQ67" s="361">
        <f t="shared" si="220"/>
        <v>0</v>
      </c>
      <c r="CR67" s="361">
        <f t="shared" si="221"/>
        <v>0</v>
      </c>
      <c r="CS67" s="361">
        <f t="shared" si="222"/>
        <v>1</v>
      </c>
      <c r="CT67" s="361">
        <f t="shared" si="223"/>
        <v>0</v>
      </c>
      <c r="CU67" s="361">
        <f t="shared" si="224"/>
        <v>0</v>
      </c>
      <c r="CV67" s="361">
        <f t="shared" si="225"/>
        <v>0</v>
      </c>
      <c r="CW67" s="361">
        <f t="shared" si="226"/>
        <v>0</v>
      </c>
      <c r="CX67" s="361">
        <f t="shared" si="227"/>
        <v>13</v>
      </c>
      <c r="CY67" s="361">
        <f t="shared" si="228"/>
        <v>0</v>
      </c>
      <c r="CZ67" s="361">
        <f t="shared" si="229"/>
        <v>0</v>
      </c>
      <c r="DA67" s="175" t="b">
        <f t="shared" si="8"/>
        <v>1</v>
      </c>
      <c r="DB67" s="175" t="b">
        <f t="shared" si="9"/>
        <v>1</v>
      </c>
      <c r="DC67" s="175" t="b">
        <f t="shared" si="10"/>
        <v>1</v>
      </c>
      <c r="DD67" s="184">
        <f t="shared" si="11"/>
        <v>0</v>
      </c>
    </row>
    <row r="68" spans="1:108" s="175" customFormat="1" x14ac:dyDescent="0.35">
      <c r="B68" s="175" t="s">
        <v>532</v>
      </c>
      <c r="C68" s="181">
        <v>780</v>
      </c>
      <c r="D68" s="163">
        <v>49</v>
      </c>
      <c r="E68" s="163">
        <v>18</v>
      </c>
      <c r="F68" s="163">
        <v>0</v>
      </c>
      <c r="G68" s="163">
        <v>22</v>
      </c>
      <c r="H68" s="163">
        <v>1</v>
      </c>
      <c r="I68" s="162">
        <f t="shared" si="23"/>
        <v>824</v>
      </c>
      <c r="J68" s="181">
        <v>815</v>
      </c>
      <c r="K68" s="181">
        <v>0</v>
      </c>
      <c r="L68" s="181">
        <v>5</v>
      </c>
      <c r="M68" s="181">
        <v>0</v>
      </c>
      <c r="N68" s="181">
        <v>1</v>
      </c>
      <c r="O68" s="181">
        <v>3</v>
      </c>
      <c r="P68" s="181">
        <v>0</v>
      </c>
      <c r="Q68" s="181">
        <v>0</v>
      </c>
      <c r="R68" s="175" t="b">
        <f t="shared" si="14"/>
        <v>1</v>
      </c>
      <c r="S68" s="176">
        <f t="shared" si="15"/>
        <v>824</v>
      </c>
      <c r="T68" s="175">
        <v>824</v>
      </c>
      <c r="U68" s="230">
        <f t="shared" si="16"/>
        <v>0</v>
      </c>
      <c r="V68" s="175" t="s">
        <v>532</v>
      </c>
      <c r="W68" s="177">
        <f t="shared" si="207"/>
        <v>824</v>
      </c>
      <c r="X68" s="179">
        <v>29</v>
      </c>
      <c r="Y68" s="179">
        <v>15</v>
      </c>
      <c r="Z68" s="179">
        <v>0</v>
      </c>
      <c r="AA68" s="179">
        <v>29</v>
      </c>
      <c r="AB68" s="179">
        <v>8</v>
      </c>
      <c r="AC68" s="177">
        <f t="shared" si="208"/>
        <v>831</v>
      </c>
      <c r="AD68" s="181">
        <v>824</v>
      </c>
      <c r="AE68" s="181">
        <v>0</v>
      </c>
      <c r="AF68" s="181">
        <v>0</v>
      </c>
      <c r="AG68" s="181">
        <v>0</v>
      </c>
      <c r="AH68" s="181">
        <v>0</v>
      </c>
      <c r="AI68" s="181">
        <v>7</v>
      </c>
      <c r="AJ68" s="181">
        <v>0</v>
      </c>
      <c r="AK68" s="181">
        <v>0</v>
      </c>
      <c r="AL68" s="175" t="b">
        <f t="shared" si="34"/>
        <v>1</v>
      </c>
      <c r="AM68" s="246">
        <v>831</v>
      </c>
      <c r="AN68" s="248">
        <f t="shared" si="26"/>
        <v>0</v>
      </c>
      <c r="AO68" s="246">
        <v>0</v>
      </c>
      <c r="AQ68" s="225"/>
      <c r="AR68" s="175" t="s">
        <v>532</v>
      </c>
      <c r="AS68" s="177">
        <f t="shared" si="209"/>
        <v>831</v>
      </c>
      <c r="AT68" s="179">
        <v>35</v>
      </c>
      <c r="AU68" s="179">
        <v>10</v>
      </c>
      <c r="AV68" s="179">
        <v>0</v>
      </c>
      <c r="AW68" s="179">
        <v>23</v>
      </c>
      <c r="AX68" s="179">
        <v>2</v>
      </c>
      <c r="AY68" s="177">
        <f t="shared" si="35"/>
        <v>851</v>
      </c>
      <c r="AZ68" s="179">
        <v>846</v>
      </c>
      <c r="BA68" s="179">
        <v>0</v>
      </c>
      <c r="BB68" s="179">
        <v>0</v>
      </c>
      <c r="BC68" s="179">
        <v>0</v>
      </c>
      <c r="BD68" s="179">
        <v>0</v>
      </c>
      <c r="BE68" s="179">
        <v>5</v>
      </c>
      <c r="BF68" s="179">
        <v>0</v>
      </c>
      <c r="BG68" s="179">
        <v>0</v>
      </c>
      <c r="BH68" s="179">
        <v>851</v>
      </c>
      <c r="BI68" s="224">
        <f t="shared" si="28"/>
        <v>0</v>
      </c>
      <c r="BJ68" s="175" t="b">
        <f t="shared" si="7"/>
        <v>0</v>
      </c>
      <c r="BK68" s="175" t="s">
        <v>532</v>
      </c>
      <c r="BL68" s="180">
        <f t="shared" si="210"/>
        <v>851</v>
      </c>
      <c r="BM68" s="179">
        <v>32</v>
      </c>
      <c r="BN68" s="179">
        <v>10</v>
      </c>
      <c r="BO68" s="179"/>
      <c r="BP68" s="179">
        <v>21</v>
      </c>
      <c r="BQ68" s="179">
        <v>5</v>
      </c>
      <c r="BR68" s="181">
        <f t="shared" si="211"/>
        <v>867</v>
      </c>
      <c r="BS68" s="179">
        <v>862</v>
      </c>
      <c r="BT68" s="181">
        <v>0</v>
      </c>
      <c r="BU68" s="179">
        <v>0</v>
      </c>
      <c r="BV68" s="179">
        <v>2</v>
      </c>
      <c r="BW68" s="181">
        <v>1</v>
      </c>
      <c r="BX68" s="181">
        <v>0</v>
      </c>
      <c r="BY68" s="181">
        <v>0</v>
      </c>
      <c r="BZ68" s="181">
        <v>0</v>
      </c>
      <c r="CA68" s="181">
        <v>2</v>
      </c>
      <c r="CB68" s="181">
        <v>0</v>
      </c>
      <c r="CC68" s="181">
        <v>0</v>
      </c>
      <c r="CD68" s="175" t="b">
        <f t="shared" si="30"/>
        <v>1</v>
      </c>
      <c r="CE68" s="246">
        <v>867</v>
      </c>
      <c r="CF68" s="265" t="b">
        <f t="shared" si="31"/>
        <v>1</v>
      </c>
      <c r="CG68" s="259">
        <f t="shared" si="205"/>
        <v>0</v>
      </c>
      <c r="CH68" s="175" t="s">
        <v>532</v>
      </c>
      <c r="CI68" s="204">
        <f t="shared" si="212"/>
        <v>780</v>
      </c>
      <c r="CJ68" s="204">
        <f t="shared" si="213"/>
        <v>145</v>
      </c>
      <c r="CK68" s="204">
        <f t="shared" si="214"/>
        <v>53</v>
      </c>
      <c r="CL68" s="204">
        <f t="shared" si="215"/>
        <v>0</v>
      </c>
      <c r="CM68" s="204">
        <f t="shared" si="216"/>
        <v>95</v>
      </c>
      <c r="CN68" s="204">
        <f t="shared" si="217"/>
        <v>16</v>
      </c>
      <c r="CO68" s="204">
        <f t="shared" si="218"/>
        <v>867</v>
      </c>
      <c r="CP68" s="361">
        <f t="shared" si="219"/>
        <v>862</v>
      </c>
      <c r="CQ68" s="361">
        <f t="shared" si="220"/>
        <v>0</v>
      </c>
      <c r="CR68" s="361">
        <f t="shared" si="221"/>
        <v>0</v>
      </c>
      <c r="CS68" s="361">
        <f t="shared" si="222"/>
        <v>2</v>
      </c>
      <c r="CT68" s="361">
        <f t="shared" si="223"/>
        <v>1</v>
      </c>
      <c r="CU68" s="361">
        <f t="shared" si="224"/>
        <v>0</v>
      </c>
      <c r="CV68" s="361">
        <f t="shared" si="225"/>
        <v>0</v>
      </c>
      <c r="CW68" s="361">
        <f t="shared" si="226"/>
        <v>0</v>
      </c>
      <c r="CX68" s="361">
        <f t="shared" si="227"/>
        <v>2</v>
      </c>
      <c r="CY68" s="361">
        <f t="shared" si="228"/>
        <v>0</v>
      </c>
      <c r="CZ68" s="361">
        <f t="shared" si="229"/>
        <v>0</v>
      </c>
      <c r="DA68" s="175" t="b">
        <f t="shared" si="8"/>
        <v>1</v>
      </c>
      <c r="DB68" s="175" t="b">
        <f t="shared" si="9"/>
        <v>1</v>
      </c>
      <c r="DC68" s="175" t="b">
        <f t="shared" si="10"/>
        <v>1</v>
      </c>
      <c r="DD68" s="184">
        <f t="shared" si="11"/>
        <v>0</v>
      </c>
    </row>
    <row r="69" spans="1:108" s="175" customFormat="1" x14ac:dyDescent="0.35">
      <c r="B69" s="175" t="s">
        <v>177</v>
      </c>
      <c r="C69" s="181">
        <v>3762</v>
      </c>
      <c r="D69" s="163">
        <v>155</v>
      </c>
      <c r="E69" s="163">
        <f>22+2</f>
        <v>24</v>
      </c>
      <c r="F69" s="163">
        <v>0</v>
      </c>
      <c r="G69" s="163">
        <v>98</v>
      </c>
      <c r="H69" s="163">
        <v>1</v>
      </c>
      <c r="I69" s="162">
        <f t="shared" si="23"/>
        <v>3842</v>
      </c>
      <c r="J69" s="181">
        <v>3747</v>
      </c>
      <c r="K69" s="181">
        <v>0</v>
      </c>
      <c r="L69" s="181">
        <v>95</v>
      </c>
      <c r="M69" s="181">
        <v>0</v>
      </c>
      <c r="N69" s="181">
        <v>0</v>
      </c>
      <c r="O69" s="181">
        <v>0</v>
      </c>
      <c r="P69" s="181">
        <v>0</v>
      </c>
      <c r="Q69" s="181">
        <v>0</v>
      </c>
      <c r="R69" s="175" t="b">
        <f t="shared" si="14"/>
        <v>1</v>
      </c>
      <c r="S69" s="176">
        <f t="shared" si="15"/>
        <v>3842</v>
      </c>
      <c r="T69" s="175">
        <v>3842</v>
      </c>
      <c r="U69" s="230">
        <f t="shared" si="16"/>
        <v>0</v>
      </c>
      <c r="V69" s="175" t="s">
        <v>177</v>
      </c>
      <c r="W69" s="177">
        <f t="shared" si="207"/>
        <v>3842</v>
      </c>
      <c r="X69" s="179">
        <v>111</v>
      </c>
      <c r="Y69" s="179">
        <v>11</v>
      </c>
      <c r="Z69" s="179">
        <v>1</v>
      </c>
      <c r="AA69" s="179">
        <v>94</v>
      </c>
      <c r="AB69" s="179">
        <v>0</v>
      </c>
      <c r="AC69" s="177">
        <f t="shared" si="208"/>
        <v>3871</v>
      </c>
      <c r="AD69" s="181">
        <v>3774</v>
      </c>
      <c r="AE69" s="181">
        <v>0</v>
      </c>
      <c r="AF69" s="181">
        <v>96</v>
      </c>
      <c r="AG69" s="181">
        <v>0</v>
      </c>
      <c r="AH69" s="181">
        <v>0</v>
      </c>
      <c r="AI69" s="181">
        <v>0</v>
      </c>
      <c r="AJ69" s="181">
        <v>0</v>
      </c>
      <c r="AK69" s="181">
        <v>0</v>
      </c>
      <c r="AL69" s="175" t="b">
        <f t="shared" si="34"/>
        <v>0</v>
      </c>
      <c r="AM69" s="246">
        <v>3871</v>
      </c>
      <c r="AN69" s="248">
        <f t="shared" si="26"/>
        <v>0</v>
      </c>
      <c r="AO69" s="246">
        <v>1</v>
      </c>
      <c r="AQ69" s="225"/>
      <c r="AR69" s="175" t="s">
        <v>177</v>
      </c>
      <c r="AS69" s="177">
        <f t="shared" si="209"/>
        <v>3871</v>
      </c>
      <c r="AT69" s="179">
        <v>104</v>
      </c>
      <c r="AU69" s="179">
        <v>17</v>
      </c>
      <c r="AV69" s="179">
        <v>1</v>
      </c>
      <c r="AW69" s="179">
        <v>77</v>
      </c>
      <c r="AX69" s="179">
        <v>0</v>
      </c>
      <c r="AY69" s="177">
        <f t="shared" si="35"/>
        <v>3916</v>
      </c>
      <c r="AZ69" s="179">
        <v>3816</v>
      </c>
      <c r="BA69" s="179">
        <v>0</v>
      </c>
      <c r="BB69" s="179">
        <v>100</v>
      </c>
      <c r="BC69" s="179">
        <v>0</v>
      </c>
      <c r="BD69" s="179">
        <v>0</v>
      </c>
      <c r="BE69" s="179">
        <v>0</v>
      </c>
      <c r="BF69" s="179">
        <v>0</v>
      </c>
      <c r="BG69" s="179">
        <v>0</v>
      </c>
      <c r="BH69" s="179">
        <v>3916</v>
      </c>
      <c r="BI69" s="224">
        <f t="shared" si="28"/>
        <v>0</v>
      </c>
      <c r="BJ69" s="175" t="b">
        <f t="shared" si="7"/>
        <v>0</v>
      </c>
      <c r="BK69" s="175" t="s">
        <v>177</v>
      </c>
      <c r="BL69" s="180">
        <f t="shared" si="210"/>
        <v>3916</v>
      </c>
      <c r="BM69" s="179">
        <v>125</v>
      </c>
      <c r="BN69" s="255">
        <f>17+2</f>
        <v>19</v>
      </c>
      <c r="BO69" s="179">
        <v>3</v>
      </c>
      <c r="BP69" s="179">
        <v>100</v>
      </c>
      <c r="BQ69" s="179">
        <v>182</v>
      </c>
      <c r="BR69" s="181">
        <f t="shared" si="211"/>
        <v>3781</v>
      </c>
      <c r="BS69" s="179">
        <v>3679</v>
      </c>
      <c r="BT69" s="181">
        <v>0</v>
      </c>
      <c r="BU69" s="179">
        <v>0</v>
      </c>
      <c r="BV69" s="179">
        <v>1</v>
      </c>
      <c r="BW69" s="181">
        <v>6</v>
      </c>
      <c r="BX69" s="181">
        <v>0</v>
      </c>
      <c r="BY69" s="181">
        <v>0</v>
      </c>
      <c r="BZ69" s="181">
        <v>95</v>
      </c>
      <c r="CA69" s="181">
        <v>0</v>
      </c>
      <c r="CB69" s="181">
        <v>0</v>
      </c>
      <c r="CC69" s="181">
        <v>0</v>
      </c>
      <c r="CD69" s="175" t="b">
        <f t="shared" si="30"/>
        <v>1</v>
      </c>
      <c r="CE69" s="246">
        <v>3781</v>
      </c>
      <c r="CF69" s="265" t="b">
        <f t="shared" si="31"/>
        <v>1</v>
      </c>
      <c r="CG69" s="259">
        <f t="shared" si="205"/>
        <v>0</v>
      </c>
      <c r="CH69" s="175" t="s">
        <v>177</v>
      </c>
      <c r="CI69" s="204">
        <f t="shared" si="212"/>
        <v>3762</v>
      </c>
      <c r="CJ69" s="204">
        <f t="shared" si="213"/>
        <v>495</v>
      </c>
      <c r="CK69" s="204">
        <f t="shared" si="214"/>
        <v>71</v>
      </c>
      <c r="CL69" s="204">
        <f t="shared" si="215"/>
        <v>5</v>
      </c>
      <c r="CM69" s="204">
        <f t="shared" si="216"/>
        <v>369</v>
      </c>
      <c r="CN69" s="204">
        <f t="shared" si="217"/>
        <v>183</v>
      </c>
      <c r="CO69" s="204">
        <f t="shared" si="218"/>
        <v>3781</v>
      </c>
      <c r="CP69" s="361">
        <f t="shared" si="219"/>
        <v>3679</v>
      </c>
      <c r="CQ69" s="361">
        <f t="shared" si="220"/>
        <v>0</v>
      </c>
      <c r="CR69" s="361">
        <f t="shared" si="221"/>
        <v>0</v>
      </c>
      <c r="CS69" s="361">
        <f t="shared" si="222"/>
        <v>1</v>
      </c>
      <c r="CT69" s="361">
        <f t="shared" si="223"/>
        <v>6</v>
      </c>
      <c r="CU69" s="361">
        <f t="shared" si="224"/>
        <v>0</v>
      </c>
      <c r="CV69" s="361">
        <f t="shared" si="225"/>
        <v>0</v>
      </c>
      <c r="CW69" s="361">
        <f t="shared" si="226"/>
        <v>95</v>
      </c>
      <c r="CX69" s="361">
        <f t="shared" si="227"/>
        <v>0</v>
      </c>
      <c r="CY69" s="361">
        <f t="shared" si="228"/>
        <v>0</v>
      </c>
      <c r="CZ69" s="361">
        <f t="shared" si="229"/>
        <v>0</v>
      </c>
      <c r="DA69" s="175" t="b">
        <f t="shared" si="8"/>
        <v>1</v>
      </c>
      <c r="DB69" s="175" t="b">
        <f t="shared" si="9"/>
        <v>1</v>
      </c>
      <c r="DC69" s="175" t="b">
        <f t="shared" si="10"/>
        <v>1</v>
      </c>
      <c r="DD69" s="184">
        <f t="shared" si="11"/>
        <v>0</v>
      </c>
    </row>
    <row r="70" spans="1:108" s="175" customFormat="1" x14ac:dyDescent="0.35">
      <c r="B70" s="175" t="s">
        <v>172</v>
      </c>
      <c r="C70" s="181">
        <v>3107</v>
      </c>
      <c r="D70" s="163">
        <v>173</v>
      </c>
      <c r="E70" s="163">
        <v>68</v>
      </c>
      <c r="F70" s="163">
        <v>0</v>
      </c>
      <c r="G70" s="163">
        <v>75</v>
      </c>
      <c r="H70" s="163">
        <v>0</v>
      </c>
      <c r="I70" s="162">
        <f t="shared" si="23"/>
        <v>3273</v>
      </c>
      <c r="J70" s="181">
        <v>3124</v>
      </c>
      <c r="K70" s="181">
        <v>0</v>
      </c>
      <c r="L70" s="181">
        <v>138</v>
      </c>
      <c r="M70" s="181">
        <v>0</v>
      </c>
      <c r="N70" s="181">
        <v>0</v>
      </c>
      <c r="O70" s="181">
        <v>11</v>
      </c>
      <c r="P70" s="181">
        <v>0</v>
      </c>
      <c r="Q70" s="181">
        <v>0</v>
      </c>
      <c r="R70" s="175" t="b">
        <f t="shared" si="14"/>
        <v>1</v>
      </c>
      <c r="S70" s="176">
        <f t="shared" si="15"/>
        <v>3273</v>
      </c>
      <c r="T70" s="175">
        <v>3273</v>
      </c>
      <c r="U70" s="230">
        <f t="shared" si="16"/>
        <v>0</v>
      </c>
      <c r="V70" s="175" t="s">
        <v>172</v>
      </c>
      <c r="W70" s="177">
        <f t="shared" si="207"/>
        <v>3273</v>
      </c>
      <c r="X70" s="179">
        <v>137</v>
      </c>
      <c r="Y70" s="179">
        <v>33</v>
      </c>
      <c r="Z70" s="179">
        <v>0</v>
      </c>
      <c r="AA70" s="179">
        <v>29</v>
      </c>
      <c r="AB70" s="179">
        <v>2</v>
      </c>
      <c r="AC70" s="177">
        <f t="shared" si="208"/>
        <v>3412</v>
      </c>
      <c r="AD70" s="181">
        <v>3249</v>
      </c>
      <c r="AE70" s="181">
        <v>0</v>
      </c>
      <c r="AF70" s="181">
        <v>138</v>
      </c>
      <c r="AG70" s="181">
        <v>0</v>
      </c>
      <c r="AH70" s="181">
        <v>1</v>
      </c>
      <c r="AI70" s="181">
        <v>24</v>
      </c>
      <c r="AJ70" s="181">
        <v>0</v>
      </c>
      <c r="AK70" s="181">
        <v>0</v>
      </c>
      <c r="AL70" s="175" t="b">
        <f t="shared" si="34"/>
        <v>1</v>
      </c>
      <c r="AM70" s="246">
        <v>3412</v>
      </c>
      <c r="AN70" s="248">
        <f t="shared" si="26"/>
        <v>0</v>
      </c>
      <c r="AO70" s="246">
        <v>0</v>
      </c>
      <c r="AQ70" s="225"/>
      <c r="AR70" s="175" t="s">
        <v>172</v>
      </c>
      <c r="AS70" s="177">
        <f t="shared" si="209"/>
        <v>3412</v>
      </c>
      <c r="AT70" s="179">
        <v>116</v>
      </c>
      <c r="AU70" s="179">
        <v>60</v>
      </c>
      <c r="AV70" s="179">
        <v>0</v>
      </c>
      <c r="AW70" s="179">
        <v>56</v>
      </c>
      <c r="AX70" s="179">
        <v>362</v>
      </c>
      <c r="AY70" s="177">
        <f t="shared" si="35"/>
        <v>3170</v>
      </c>
      <c r="AZ70" s="179">
        <v>3007</v>
      </c>
      <c r="BA70" s="179">
        <v>0</v>
      </c>
      <c r="BB70" s="179">
        <v>139</v>
      </c>
      <c r="BC70" s="179">
        <v>0</v>
      </c>
      <c r="BD70" s="179">
        <v>0</v>
      </c>
      <c r="BE70" s="179">
        <v>24</v>
      </c>
      <c r="BF70" s="179">
        <v>0</v>
      </c>
      <c r="BG70" s="179">
        <v>0</v>
      </c>
      <c r="BH70" s="179">
        <v>3170</v>
      </c>
      <c r="BI70" s="224">
        <f t="shared" si="28"/>
        <v>0</v>
      </c>
      <c r="BJ70" s="175" t="b">
        <f t="shared" si="7"/>
        <v>0</v>
      </c>
      <c r="BK70" s="175" t="s">
        <v>172</v>
      </c>
      <c r="BL70" s="180">
        <f t="shared" si="210"/>
        <v>3170</v>
      </c>
      <c r="BM70" s="179">
        <v>92</v>
      </c>
      <c r="BN70" s="179">
        <v>50</v>
      </c>
      <c r="BO70" s="179">
        <v>0</v>
      </c>
      <c r="BP70" s="179">
        <v>41</v>
      </c>
      <c r="BQ70" s="179">
        <v>1</v>
      </c>
      <c r="BR70" s="181">
        <f t="shared" si="211"/>
        <v>3270</v>
      </c>
      <c r="BS70" s="179">
        <v>3108</v>
      </c>
      <c r="BT70" s="181">
        <v>0</v>
      </c>
      <c r="BU70" s="179">
        <v>0</v>
      </c>
      <c r="BV70" s="179">
        <v>0</v>
      </c>
      <c r="BW70" s="181">
        <v>3</v>
      </c>
      <c r="BX70" s="181">
        <v>1</v>
      </c>
      <c r="BY70" s="181">
        <v>0</v>
      </c>
      <c r="BZ70" s="181">
        <v>135</v>
      </c>
      <c r="CA70" s="181">
        <v>23</v>
      </c>
      <c r="CB70" s="181">
        <v>0</v>
      </c>
      <c r="CC70" s="181">
        <v>0</v>
      </c>
      <c r="CD70" s="175" t="b">
        <f t="shared" si="30"/>
        <v>1</v>
      </c>
      <c r="CE70" s="246">
        <v>3270</v>
      </c>
      <c r="CF70" s="265" t="b">
        <f t="shared" si="31"/>
        <v>1</v>
      </c>
      <c r="CG70" s="259">
        <f t="shared" si="205"/>
        <v>0</v>
      </c>
      <c r="CH70" s="175" t="s">
        <v>172</v>
      </c>
      <c r="CI70" s="204">
        <f t="shared" si="212"/>
        <v>3107</v>
      </c>
      <c r="CJ70" s="204">
        <f t="shared" si="213"/>
        <v>518</v>
      </c>
      <c r="CK70" s="204">
        <f t="shared" si="214"/>
        <v>211</v>
      </c>
      <c r="CL70" s="204">
        <f t="shared" si="215"/>
        <v>0</v>
      </c>
      <c r="CM70" s="204">
        <f t="shared" si="216"/>
        <v>201</v>
      </c>
      <c r="CN70" s="204">
        <f t="shared" si="217"/>
        <v>365</v>
      </c>
      <c r="CO70" s="204">
        <f t="shared" si="218"/>
        <v>3270</v>
      </c>
      <c r="CP70" s="361">
        <f t="shared" si="219"/>
        <v>3108</v>
      </c>
      <c r="CQ70" s="361">
        <f t="shared" si="220"/>
        <v>0</v>
      </c>
      <c r="CR70" s="361">
        <f t="shared" si="221"/>
        <v>0</v>
      </c>
      <c r="CS70" s="361">
        <f t="shared" si="222"/>
        <v>0</v>
      </c>
      <c r="CT70" s="361">
        <f t="shared" si="223"/>
        <v>3</v>
      </c>
      <c r="CU70" s="361">
        <f t="shared" si="224"/>
        <v>1</v>
      </c>
      <c r="CV70" s="361">
        <f t="shared" si="225"/>
        <v>0</v>
      </c>
      <c r="CW70" s="361">
        <f t="shared" si="226"/>
        <v>135</v>
      </c>
      <c r="CX70" s="361">
        <f t="shared" si="227"/>
        <v>23</v>
      </c>
      <c r="CY70" s="361">
        <f t="shared" si="228"/>
        <v>0</v>
      </c>
      <c r="CZ70" s="361">
        <f t="shared" si="229"/>
        <v>0</v>
      </c>
      <c r="DA70" s="175" t="b">
        <f t="shared" si="8"/>
        <v>1</v>
      </c>
      <c r="DB70" s="175" t="b">
        <f t="shared" si="9"/>
        <v>1</v>
      </c>
      <c r="DC70" s="175" t="b">
        <f t="shared" si="10"/>
        <v>1</v>
      </c>
      <c r="DD70" s="184">
        <f t="shared" si="11"/>
        <v>0</v>
      </c>
    </row>
    <row r="71" spans="1:108" s="175" customFormat="1" x14ac:dyDescent="0.35">
      <c r="B71" s="175" t="s">
        <v>530</v>
      </c>
      <c r="C71" s="181">
        <v>1194</v>
      </c>
      <c r="D71" s="163">
        <v>54</v>
      </c>
      <c r="E71" s="163">
        <v>41</v>
      </c>
      <c r="F71" s="163">
        <v>1</v>
      </c>
      <c r="G71" s="163">
        <v>33</v>
      </c>
      <c r="H71" s="163">
        <v>23</v>
      </c>
      <c r="I71" s="162">
        <f t="shared" si="23"/>
        <v>1234</v>
      </c>
      <c r="J71" s="181">
        <v>1219</v>
      </c>
      <c r="K71" s="181">
        <v>0</v>
      </c>
      <c r="L71" s="181">
        <v>3</v>
      </c>
      <c r="M71" s="181">
        <v>0</v>
      </c>
      <c r="N71" s="181">
        <v>0</v>
      </c>
      <c r="O71" s="181">
        <v>12</v>
      </c>
      <c r="P71" s="181">
        <v>0</v>
      </c>
      <c r="Q71" s="181">
        <v>0</v>
      </c>
      <c r="R71" s="175" t="b">
        <f t="shared" si="14"/>
        <v>1</v>
      </c>
      <c r="S71" s="176">
        <f t="shared" si="15"/>
        <v>1234</v>
      </c>
      <c r="T71" s="175">
        <v>1234</v>
      </c>
      <c r="U71" s="230">
        <f t="shared" si="16"/>
        <v>0</v>
      </c>
      <c r="V71" s="175" t="s">
        <v>530</v>
      </c>
      <c r="W71" s="177">
        <f t="shared" si="207"/>
        <v>1234</v>
      </c>
      <c r="X71" s="179">
        <v>35</v>
      </c>
      <c r="Y71" s="179">
        <v>12</v>
      </c>
      <c r="Z71" s="179">
        <v>0</v>
      </c>
      <c r="AA71" s="179">
        <v>24</v>
      </c>
      <c r="AB71" s="179">
        <v>0</v>
      </c>
      <c r="AC71" s="177">
        <f t="shared" si="208"/>
        <v>1257</v>
      </c>
      <c r="AD71" s="181">
        <v>1235</v>
      </c>
      <c r="AE71" s="181">
        <v>0</v>
      </c>
      <c r="AF71" s="181">
        <v>6</v>
      </c>
      <c r="AG71" s="181">
        <v>0</v>
      </c>
      <c r="AH71" s="181">
        <v>0</v>
      </c>
      <c r="AI71" s="181">
        <v>16</v>
      </c>
      <c r="AJ71" s="181">
        <v>0</v>
      </c>
      <c r="AK71" s="181">
        <v>0</v>
      </c>
      <c r="AL71" s="175" t="b">
        <f t="shared" si="34"/>
        <v>1</v>
      </c>
      <c r="AM71" s="246">
        <v>1257</v>
      </c>
      <c r="AN71" s="248">
        <f t="shared" si="26"/>
        <v>0</v>
      </c>
      <c r="AO71" s="246">
        <v>0</v>
      </c>
      <c r="AQ71" s="225"/>
      <c r="AR71" s="175" t="s">
        <v>530</v>
      </c>
      <c r="AS71" s="177">
        <f t="shared" si="209"/>
        <v>1257</v>
      </c>
      <c r="AT71" s="179">
        <v>39</v>
      </c>
      <c r="AU71" s="179">
        <v>67</v>
      </c>
      <c r="AV71" s="179">
        <v>0</v>
      </c>
      <c r="AW71" s="179">
        <v>30</v>
      </c>
      <c r="AX71" s="179">
        <v>31</v>
      </c>
      <c r="AY71" s="177">
        <f t="shared" si="35"/>
        <v>1302</v>
      </c>
      <c r="AZ71" s="179">
        <v>1282</v>
      </c>
      <c r="BA71" s="179">
        <v>0</v>
      </c>
      <c r="BB71" s="179">
        <v>0</v>
      </c>
      <c r="BC71" s="179">
        <v>0</v>
      </c>
      <c r="BD71" s="179">
        <v>0</v>
      </c>
      <c r="BE71" s="179">
        <v>20</v>
      </c>
      <c r="BF71" s="179">
        <v>0</v>
      </c>
      <c r="BG71" s="179">
        <v>0</v>
      </c>
      <c r="BH71" s="179">
        <v>1302</v>
      </c>
      <c r="BI71" s="224">
        <f t="shared" si="28"/>
        <v>0</v>
      </c>
      <c r="BJ71" s="175" t="b">
        <f t="shared" si="7"/>
        <v>0</v>
      </c>
      <c r="BK71" s="175" t="s">
        <v>530</v>
      </c>
      <c r="BL71" s="180">
        <f t="shared" si="210"/>
        <v>1302</v>
      </c>
      <c r="BM71" s="179">
        <v>51</v>
      </c>
      <c r="BN71" s="255">
        <f>36+1</f>
        <v>37</v>
      </c>
      <c r="BO71" s="179"/>
      <c r="BP71" s="179">
        <v>58</v>
      </c>
      <c r="BQ71" s="179">
        <v>238</v>
      </c>
      <c r="BR71" s="181">
        <f t="shared" si="211"/>
        <v>1094</v>
      </c>
      <c r="BS71" s="179">
        <v>1085</v>
      </c>
      <c r="BT71" s="181">
        <v>0</v>
      </c>
      <c r="BU71" s="179">
        <v>0</v>
      </c>
      <c r="BV71" s="179">
        <v>0</v>
      </c>
      <c r="BW71" s="181">
        <v>0</v>
      </c>
      <c r="BX71" s="181">
        <v>0</v>
      </c>
      <c r="BY71" s="181">
        <v>0</v>
      </c>
      <c r="BZ71" s="181">
        <v>0</v>
      </c>
      <c r="CA71" s="181">
        <v>9</v>
      </c>
      <c r="CB71" s="181">
        <v>0</v>
      </c>
      <c r="CC71" s="181">
        <v>0</v>
      </c>
      <c r="CD71" s="175" t="b">
        <f t="shared" si="30"/>
        <v>1</v>
      </c>
      <c r="CE71" s="246">
        <v>1094</v>
      </c>
      <c r="CF71" s="265" t="b">
        <f t="shared" si="31"/>
        <v>1</v>
      </c>
      <c r="CG71" s="259">
        <f t="shared" si="205"/>
        <v>0</v>
      </c>
      <c r="CH71" s="175" t="s">
        <v>530</v>
      </c>
      <c r="CI71" s="204">
        <f t="shared" si="212"/>
        <v>1194</v>
      </c>
      <c r="CJ71" s="204">
        <f t="shared" si="213"/>
        <v>179</v>
      </c>
      <c r="CK71" s="204">
        <f t="shared" si="214"/>
        <v>157</v>
      </c>
      <c r="CL71" s="204">
        <f t="shared" si="215"/>
        <v>1</v>
      </c>
      <c r="CM71" s="204">
        <f t="shared" si="216"/>
        <v>145</v>
      </c>
      <c r="CN71" s="204">
        <f t="shared" si="217"/>
        <v>292</v>
      </c>
      <c r="CO71" s="204">
        <f t="shared" si="218"/>
        <v>1094</v>
      </c>
      <c r="CP71" s="361">
        <f t="shared" si="219"/>
        <v>1085</v>
      </c>
      <c r="CQ71" s="361">
        <f t="shared" si="220"/>
        <v>0</v>
      </c>
      <c r="CR71" s="361">
        <f t="shared" si="221"/>
        <v>0</v>
      </c>
      <c r="CS71" s="361">
        <f t="shared" si="222"/>
        <v>0</v>
      </c>
      <c r="CT71" s="361">
        <f t="shared" si="223"/>
        <v>0</v>
      </c>
      <c r="CU71" s="361">
        <f t="shared" si="224"/>
        <v>0</v>
      </c>
      <c r="CV71" s="361">
        <f t="shared" si="225"/>
        <v>0</v>
      </c>
      <c r="CW71" s="361">
        <f t="shared" si="226"/>
        <v>0</v>
      </c>
      <c r="CX71" s="361">
        <f t="shared" si="227"/>
        <v>9</v>
      </c>
      <c r="CY71" s="361">
        <f t="shared" si="228"/>
        <v>0</v>
      </c>
      <c r="CZ71" s="361">
        <f t="shared" si="229"/>
        <v>0</v>
      </c>
      <c r="DA71" s="175" t="b">
        <f t="shared" si="8"/>
        <v>1</v>
      </c>
      <c r="DB71" s="175" t="b">
        <f t="shared" si="9"/>
        <v>1</v>
      </c>
      <c r="DC71" s="175" t="b">
        <f t="shared" si="10"/>
        <v>1</v>
      </c>
      <c r="DD71" s="184">
        <f t="shared" si="11"/>
        <v>0</v>
      </c>
    </row>
    <row r="72" spans="1:108" s="175" customFormat="1" x14ac:dyDescent="0.35">
      <c r="B72" s="185"/>
      <c r="D72" s="180"/>
      <c r="E72" s="180"/>
      <c r="F72" s="180"/>
      <c r="G72" s="180"/>
      <c r="H72" s="163"/>
      <c r="I72" s="162"/>
      <c r="J72" s="181"/>
      <c r="K72" s="174"/>
      <c r="L72" s="174"/>
      <c r="M72" s="174"/>
      <c r="N72" s="174"/>
      <c r="O72" s="174"/>
      <c r="P72" s="174"/>
      <c r="Q72" s="181"/>
      <c r="S72" s="176"/>
      <c r="U72" s="230"/>
      <c r="V72" s="185"/>
      <c r="W72" s="177"/>
      <c r="X72" s="177"/>
      <c r="Y72" s="177"/>
      <c r="Z72" s="177"/>
      <c r="AA72" s="177"/>
      <c r="AB72" s="177"/>
      <c r="AD72" s="181"/>
      <c r="AE72" s="174"/>
      <c r="AF72" s="174"/>
      <c r="AG72" s="174"/>
      <c r="AH72" s="174"/>
      <c r="AI72" s="174"/>
      <c r="AJ72" s="174"/>
      <c r="AK72" s="181"/>
      <c r="AM72" s="246"/>
      <c r="AN72" s="248">
        <v>0</v>
      </c>
      <c r="AO72" s="246">
        <v>0</v>
      </c>
      <c r="AQ72" s="225"/>
      <c r="AR72" s="185"/>
      <c r="AS72" s="177"/>
      <c r="AT72" s="177"/>
      <c r="AU72" s="177"/>
      <c r="AV72" s="177"/>
      <c r="AW72" s="177"/>
      <c r="AX72" s="177"/>
      <c r="AY72" s="177"/>
      <c r="BA72" s="179"/>
      <c r="BB72" s="174"/>
      <c r="BC72" s="186"/>
      <c r="BD72" s="174"/>
      <c r="BE72" s="186"/>
      <c r="BF72" s="186"/>
      <c r="BG72" s="181"/>
      <c r="BH72" s="262"/>
      <c r="BI72" s="224">
        <f t="shared" si="28"/>
        <v>0</v>
      </c>
      <c r="BJ72" s="175" t="b">
        <f t="shared" si="7"/>
        <v>1</v>
      </c>
      <c r="BK72" s="185"/>
      <c r="BL72" s="180"/>
      <c r="BM72" s="180"/>
      <c r="BN72" s="180"/>
      <c r="BO72" s="180"/>
      <c r="BP72" s="180"/>
      <c r="BQ72" s="180"/>
      <c r="BS72" s="181"/>
      <c r="BT72" s="174"/>
      <c r="BU72" s="174"/>
      <c r="BV72" s="174"/>
      <c r="BW72" s="174"/>
      <c r="BX72" s="174"/>
      <c r="BY72" s="174"/>
      <c r="BZ72" s="174"/>
      <c r="CA72" s="174"/>
      <c r="CB72" s="181"/>
      <c r="CC72" s="181"/>
      <c r="CD72" s="175" t="b">
        <f t="shared" si="30"/>
        <v>1</v>
      </c>
      <c r="CE72" s="246"/>
      <c r="CF72" s="265" t="b">
        <f t="shared" si="31"/>
        <v>1</v>
      </c>
      <c r="CG72" s="259">
        <v>0</v>
      </c>
      <c r="CH72" s="185"/>
      <c r="CI72" s="204"/>
      <c r="CJ72" s="204"/>
      <c r="CK72" s="204"/>
      <c r="CL72" s="204">
        <f>+F72+Z72+AV72+BO72</f>
        <v>0</v>
      </c>
      <c r="CM72" s="204"/>
      <c r="CN72" s="204"/>
      <c r="CO72" s="359"/>
      <c r="CP72" s="204"/>
      <c r="CQ72" s="360"/>
      <c r="CR72" s="360"/>
      <c r="CS72" s="360"/>
      <c r="CT72" s="360"/>
      <c r="CU72" s="360"/>
      <c r="CV72" s="360"/>
      <c r="CW72" s="360"/>
      <c r="CX72" s="360"/>
      <c r="CY72" s="204"/>
      <c r="CZ72" s="204"/>
      <c r="DA72" s="175" t="b">
        <f t="shared" si="8"/>
        <v>1</v>
      </c>
      <c r="DB72" s="175" t="b">
        <f t="shared" si="9"/>
        <v>1</v>
      </c>
      <c r="DC72" s="175" t="b">
        <f t="shared" si="10"/>
        <v>1</v>
      </c>
      <c r="DD72" s="184">
        <f t="shared" si="11"/>
        <v>0</v>
      </c>
    </row>
    <row r="73" spans="1:108" s="175" customFormat="1" x14ac:dyDescent="0.35">
      <c r="A73" s="175">
        <v>1.9</v>
      </c>
      <c r="B73" s="187" t="s">
        <v>52</v>
      </c>
      <c r="C73" s="190">
        <v>8913</v>
      </c>
      <c r="D73" s="190">
        <f t="shared" ref="D73:Q73" si="230">SUM(D74:D79)</f>
        <v>397</v>
      </c>
      <c r="E73" s="190">
        <f t="shared" si="230"/>
        <v>163</v>
      </c>
      <c r="F73" s="190">
        <f t="shared" si="230"/>
        <v>0</v>
      </c>
      <c r="G73" s="190">
        <f t="shared" si="230"/>
        <v>933</v>
      </c>
      <c r="H73" s="172">
        <f t="shared" si="230"/>
        <v>43</v>
      </c>
      <c r="I73" s="234">
        <f t="shared" si="23"/>
        <v>8497</v>
      </c>
      <c r="J73" s="190">
        <f t="shared" si="230"/>
        <v>8385</v>
      </c>
      <c r="K73" s="191">
        <f t="shared" ref="K73:P73" si="231">SUM(K74:K79)</f>
        <v>0</v>
      </c>
      <c r="L73" s="191">
        <f t="shared" si="231"/>
        <v>88</v>
      </c>
      <c r="M73" s="191">
        <f t="shared" si="231"/>
        <v>0</v>
      </c>
      <c r="N73" s="191">
        <f t="shared" si="231"/>
        <v>7</v>
      </c>
      <c r="O73" s="191">
        <f t="shared" si="231"/>
        <v>17</v>
      </c>
      <c r="P73" s="191">
        <f t="shared" si="231"/>
        <v>0</v>
      </c>
      <c r="Q73" s="190">
        <f t="shared" si="230"/>
        <v>0</v>
      </c>
      <c r="R73" s="175" t="b">
        <f t="shared" si="14"/>
        <v>1</v>
      </c>
      <c r="S73" s="176">
        <f t="shared" si="15"/>
        <v>8497</v>
      </c>
      <c r="T73" s="175">
        <v>8497</v>
      </c>
      <c r="U73" s="230">
        <f t="shared" si="16"/>
        <v>0</v>
      </c>
      <c r="V73" s="187" t="s">
        <v>52</v>
      </c>
      <c r="W73" s="188">
        <f>+SUM(W74:W79)</f>
        <v>8497</v>
      </c>
      <c r="X73" s="188">
        <f t="shared" ref="X73:AK73" si="232">SUM(X74:X79)</f>
        <v>268</v>
      </c>
      <c r="Y73" s="188">
        <f t="shared" si="232"/>
        <v>197</v>
      </c>
      <c r="Z73" s="188">
        <f t="shared" si="232"/>
        <v>0</v>
      </c>
      <c r="AA73" s="188">
        <f t="shared" si="232"/>
        <v>379</v>
      </c>
      <c r="AB73" s="188">
        <f>SUM(AB74:AB79)</f>
        <v>66</v>
      </c>
      <c r="AC73" s="188">
        <f t="shared" si="232"/>
        <v>8517</v>
      </c>
      <c r="AD73" s="190">
        <f t="shared" si="232"/>
        <v>8405</v>
      </c>
      <c r="AE73" s="190">
        <f t="shared" si="232"/>
        <v>0</v>
      </c>
      <c r="AF73" s="191">
        <f>SUM(AF74:AF79)</f>
        <v>90</v>
      </c>
      <c r="AG73" s="191">
        <f>SUM(AG74:AG79)</f>
        <v>0</v>
      </c>
      <c r="AH73" s="191">
        <f>SUM(AH74:AH79)</f>
        <v>8</v>
      </c>
      <c r="AI73" s="191">
        <f>SUM(AI74:AI79)</f>
        <v>14</v>
      </c>
      <c r="AJ73" s="191">
        <f>SUM(AJ74:AJ79)</f>
        <v>0</v>
      </c>
      <c r="AK73" s="190">
        <f t="shared" si="232"/>
        <v>0</v>
      </c>
      <c r="AL73" s="175" t="b">
        <f t="shared" si="34"/>
        <v>1</v>
      </c>
      <c r="AM73" s="245">
        <v>8517</v>
      </c>
      <c r="AN73" s="248">
        <f t="shared" si="26"/>
        <v>0</v>
      </c>
      <c r="AO73" s="247">
        <v>0</v>
      </c>
      <c r="AQ73" s="225"/>
      <c r="AR73" s="187" t="s">
        <v>52</v>
      </c>
      <c r="AS73" s="188">
        <f t="shared" ref="AS73:BB73" si="233">SUM(AS74:AS79)</f>
        <v>8517</v>
      </c>
      <c r="AT73" s="188">
        <f t="shared" si="233"/>
        <v>321</v>
      </c>
      <c r="AU73" s="188">
        <f t="shared" si="233"/>
        <v>226</v>
      </c>
      <c r="AV73" s="188">
        <f t="shared" si="233"/>
        <v>2</v>
      </c>
      <c r="AW73" s="188">
        <f t="shared" si="233"/>
        <v>364</v>
      </c>
      <c r="AX73" s="188">
        <f t="shared" si="233"/>
        <v>18</v>
      </c>
      <c r="AY73" s="177">
        <f t="shared" si="35"/>
        <v>8684</v>
      </c>
      <c r="AZ73" s="188">
        <f t="shared" si="233"/>
        <v>8553</v>
      </c>
      <c r="BA73" s="188">
        <f t="shared" si="233"/>
        <v>0</v>
      </c>
      <c r="BB73" s="188">
        <f t="shared" si="233"/>
        <v>107</v>
      </c>
      <c r="BC73" s="189">
        <f>SUM(BC74:BC79)</f>
        <v>0</v>
      </c>
      <c r="BD73" s="189">
        <f>SUM(BD74:BD79)</f>
        <v>9</v>
      </c>
      <c r="BE73" s="189">
        <f>SUM(BE74:BE79)</f>
        <v>14</v>
      </c>
      <c r="BF73" s="189">
        <f>SUM(BF74:BF79)</f>
        <v>0</v>
      </c>
      <c r="BG73" s="190">
        <f>SUM(BG74:BG79)</f>
        <v>1</v>
      </c>
      <c r="BH73" s="261">
        <v>8684</v>
      </c>
      <c r="BI73" s="224">
        <f t="shared" si="28"/>
        <v>0</v>
      </c>
      <c r="BJ73" s="175" t="b">
        <f t="shared" si="7"/>
        <v>0</v>
      </c>
      <c r="BK73" s="187" t="s">
        <v>52</v>
      </c>
      <c r="BL73" s="190">
        <f t="shared" ref="BL73:CC73" si="234">SUM(BL74:BL79)</f>
        <v>8684</v>
      </c>
      <c r="BM73" s="190">
        <f t="shared" si="234"/>
        <v>314</v>
      </c>
      <c r="BN73" s="190">
        <f t="shared" si="234"/>
        <v>275</v>
      </c>
      <c r="BO73" s="190">
        <f t="shared" si="234"/>
        <v>0</v>
      </c>
      <c r="BP73" s="190">
        <f t="shared" si="234"/>
        <v>306</v>
      </c>
      <c r="BQ73" s="190">
        <f t="shared" si="234"/>
        <v>128</v>
      </c>
      <c r="BR73" s="190">
        <f t="shared" si="234"/>
        <v>8839</v>
      </c>
      <c r="BS73" s="190">
        <f t="shared" si="234"/>
        <v>8713</v>
      </c>
      <c r="BT73" s="190">
        <f t="shared" si="234"/>
        <v>0</v>
      </c>
      <c r="BU73" s="190">
        <f t="shared" si="234"/>
        <v>0</v>
      </c>
      <c r="BV73" s="190">
        <f t="shared" si="234"/>
        <v>8</v>
      </c>
      <c r="BW73" s="190">
        <f t="shared" si="234"/>
        <v>11</v>
      </c>
      <c r="BX73" s="190">
        <f t="shared" si="234"/>
        <v>4</v>
      </c>
      <c r="BY73" s="190">
        <f t="shared" si="234"/>
        <v>0</v>
      </c>
      <c r="BZ73" s="190">
        <f t="shared" si="234"/>
        <v>96</v>
      </c>
      <c r="CA73" s="190">
        <f t="shared" si="234"/>
        <v>5</v>
      </c>
      <c r="CB73" s="190">
        <f t="shared" si="234"/>
        <v>0</v>
      </c>
      <c r="CC73" s="190">
        <f t="shared" si="234"/>
        <v>2</v>
      </c>
      <c r="CD73" s="175" t="b">
        <f t="shared" si="30"/>
        <v>1</v>
      </c>
      <c r="CE73" s="258">
        <v>8839</v>
      </c>
      <c r="CF73" s="265" t="b">
        <f t="shared" si="31"/>
        <v>1</v>
      </c>
      <c r="CG73" s="259">
        <f t="shared" ref="CG73:CG79" si="235">CE73-BR73</f>
        <v>0</v>
      </c>
      <c r="CH73" s="187" t="s">
        <v>52</v>
      </c>
      <c r="CI73" s="357">
        <f t="shared" ref="CI73:CZ73" si="236">SUM(CI74:CI79)</f>
        <v>8913</v>
      </c>
      <c r="CJ73" s="357">
        <f t="shared" si="236"/>
        <v>1300</v>
      </c>
      <c r="CK73" s="357">
        <f t="shared" si="236"/>
        <v>861</v>
      </c>
      <c r="CL73" s="357">
        <f t="shared" si="236"/>
        <v>2</v>
      </c>
      <c r="CM73" s="357">
        <f t="shared" si="236"/>
        <v>1982</v>
      </c>
      <c r="CN73" s="357">
        <f t="shared" si="236"/>
        <v>255</v>
      </c>
      <c r="CO73" s="357">
        <f t="shared" si="236"/>
        <v>8839</v>
      </c>
      <c r="CP73" s="357">
        <f t="shared" si="236"/>
        <v>8713</v>
      </c>
      <c r="CQ73" s="357">
        <f t="shared" si="236"/>
        <v>0</v>
      </c>
      <c r="CR73" s="357">
        <f t="shared" si="236"/>
        <v>0</v>
      </c>
      <c r="CS73" s="357">
        <f t="shared" si="236"/>
        <v>8</v>
      </c>
      <c r="CT73" s="357">
        <f t="shared" si="236"/>
        <v>11</v>
      </c>
      <c r="CU73" s="357">
        <f t="shared" si="236"/>
        <v>4</v>
      </c>
      <c r="CV73" s="357">
        <f t="shared" si="236"/>
        <v>0</v>
      </c>
      <c r="CW73" s="357">
        <f t="shared" si="236"/>
        <v>96</v>
      </c>
      <c r="CX73" s="357">
        <f t="shared" si="236"/>
        <v>5</v>
      </c>
      <c r="CY73" s="357">
        <f t="shared" si="236"/>
        <v>0</v>
      </c>
      <c r="CZ73" s="357">
        <f t="shared" si="236"/>
        <v>2</v>
      </c>
      <c r="DA73" s="175" t="b">
        <f t="shared" si="8"/>
        <v>1</v>
      </c>
      <c r="DB73" s="175" t="b">
        <f t="shared" si="9"/>
        <v>1</v>
      </c>
      <c r="DC73" s="175" t="b">
        <f t="shared" si="10"/>
        <v>1</v>
      </c>
      <c r="DD73" s="184">
        <f t="shared" si="11"/>
        <v>0</v>
      </c>
    </row>
    <row r="74" spans="1:108" s="175" customFormat="1" x14ac:dyDescent="0.35">
      <c r="B74" s="175" t="s">
        <v>428</v>
      </c>
      <c r="C74" s="181">
        <v>3316</v>
      </c>
      <c r="D74" s="163">
        <v>175</v>
      </c>
      <c r="E74" s="163">
        <f>42+4</f>
        <v>46</v>
      </c>
      <c r="F74" s="163">
        <v>0</v>
      </c>
      <c r="G74" s="163">
        <v>14</v>
      </c>
      <c r="H74" s="163">
        <v>0</v>
      </c>
      <c r="I74" s="162">
        <f t="shared" si="23"/>
        <v>3523</v>
      </c>
      <c r="J74" s="181">
        <v>3486</v>
      </c>
      <c r="K74" s="181">
        <v>0</v>
      </c>
      <c r="L74" s="181">
        <v>28</v>
      </c>
      <c r="M74" s="181">
        <v>0</v>
      </c>
      <c r="N74" s="181">
        <v>0</v>
      </c>
      <c r="O74" s="181">
        <v>9</v>
      </c>
      <c r="P74" s="181">
        <v>0</v>
      </c>
      <c r="Q74" s="181">
        <v>0</v>
      </c>
      <c r="R74" s="175" t="b">
        <f t="shared" si="14"/>
        <v>1</v>
      </c>
      <c r="S74" s="176">
        <f t="shared" si="15"/>
        <v>3523</v>
      </c>
      <c r="T74" s="175">
        <v>3523</v>
      </c>
      <c r="U74" s="230">
        <f t="shared" si="16"/>
        <v>0</v>
      </c>
      <c r="V74" s="175" t="s">
        <v>428</v>
      </c>
      <c r="W74" s="177">
        <f t="shared" ref="W74:W79" si="237">+I74</f>
        <v>3523</v>
      </c>
      <c r="X74" s="179">
        <v>117</v>
      </c>
      <c r="Y74" s="179">
        <v>37</v>
      </c>
      <c r="Z74" s="179">
        <v>0</v>
      </c>
      <c r="AA74" s="179">
        <v>117</v>
      </c>
      <c r="AB74" s="179">
        <v>0</v>
      </c>
      <c r="AC74" s="177">
        <f t="shared" ref="AC74:AC79" si="238">W74+X74+Y74+Z74-AA74-AB74</f>
        <v>3560</v>
      </c>
      <c r="AD74" s="181">
        <v>3519</v>
      </c>
      <c r="AE74" s="181">
        <v>0</v>
      </c>
      <c r="AF74" s="181">
        <v>32</v>
      </c>
      <c r="AG74" s="181">
        <v>0</v>
      </c>
      <c r="AH74" s="181">
        <v>0</v>
      </c>
      <c r="AI74" s="181">
        <v>9</v>
      </c>
      <c r="AJ74" s="181">
        <v>0</v>
      </c>
      <c r="AK74" s="181">
        <v>0</v>
      </c>
      <c r="AL74" s="175" t="b">
        <f t="shared" si="34"/>
        <v>1</v>
      </c>
      <c r="AM74" s="246">
        <v>3560</v>
      </c>
      <c r="AN74" s="248">
        <f t="shared" si="26"/>
        <v>0</v>
      </c>
      <c r="AO74" s="246">
        <v>0</v>
      </c>
      <c r="AQ74" s="225"/>
      <c r="AR74" s="175" t="s">
        <v>428</v>
      </c>
      <c r="AS74" s="177">
        <f t="shared" ref="AS74:AS79" si="239">+AC74</f>
        <v>3560</v>
      </c>
      <c r="AT74" s="179">
        <v>130</v>
      </c>
      <c r="AU74" s="179">
        <v>31</v>
      </c>
      <c r="AV74" s="179">
        <v>2</v>
      </c>
      <c r="AW74" s="179">
        <v>129</v>
      </c>
      <c r="AX74" s="179">
        <v>3</v>
      </c>
      <c r="AY74" s="254">
        <f t="shared" si="35"/>
        <v>3591</v>
      </c>
      <c r="AZ74" s="179">
        <v>3543</v>
      </c>
      <c r="BA74" s="179">
        <v>0</v>
      </c>
      <c r="BB74" s="179">
        <v>38</v>
      </c>
      <c r="BC74" s="179">
        <v>0</v>
      </c>
      <c r="BD74" s="179">
        <v>0</v>
      </c>
      <c r="BE74" s="179">
        <v>10</v>
      </c>
      <c r="BF74" s="179">
        <v>0</v>
      </c>
      <c r="BG74" s="179">
        <v>0</v>
      </c>
      <c r="BH74" s="263">
        <v>3591</v>
      </c>
      <c r="BI74" s="224">
        <f t="shared" si="28"/>
        <v>0</v>
      </c>
      <c r="BJ74" s="175" t="b">
        <f t="shared" si="7"/>
        <v>0</v>
      </c>
      <c r="BK74" s="175" t="s">
        <v>428</v>
      </c>
      <c r="BL74" s="180">
        <f t="shared" ref="BL74:BL79" si="240">+AY74</f>
        <v>3591</v>
      </c>
      <c r="BM74" s="179">
        <v>130</v>
      </c>
      <c r="BN74" s="255">
        <f>118+4</f>
        <v>122</v>
      </c>
      <c r="BO74" s="179"/>
      <c r="BP74" s="179">
        <v>102</v>
      </c>
      <c r="BQ74" s="179">
        <v>1</v>
      </c>
      <c r="BR74" s="181">
        <f t="shared" ref="BR74:BR118" si="241">BL74+BM74+BN74+BO74-BP74-BQ74</f>
        <v>3740</v>
      </c>
      <c r="BS74" s="179">
        <v>3696</v>
      </c>
      <c r="BT74" s="181">
        <v>0</v>
      </c>
      <c r="BU74" s="179">
        <v>0</v>
      </c>
      <c r="BV74" s="179">
        <v>0</v>
      </c>
      <c r="BW74" s="181">
        <v>3</v>
      </c>
      <c r="BX74" s="181">
        <v>4</v>
      </c>
      <c r="BY74" s="181">
        <v>0</v>
      </c>
      <c r="BZ74" s="181">
        <v>34</v>
      </c>
      <c r="CA74" s="181">
        <v>3</v>
      </c>
      <c r="CB74" s="181">
        <v>0</v>
      </c>
      <c r="CC74" s="181">
        <v>0</v>
      </c>
      <c r="CD74" s="175" t="b">
        <f t="shared" si="30"/>
        <v>1</v>
      </c>
      <c r="CE74" s="246">
        <v>3740</v>
      </c>
      <c r="CF74" s="265" t="b">
        <f t="shared" si="31"/>
        <v>1</v>
      </c>
      <c r="CG74" s="259">
        <f t="shared" si="235"/>
        <v>0</v>
      </c>
      <c r="CH74" s="175" t="s">
        <v>428</v>
      </c>
      <c r="CI74" s="204">
        <f t="shared" ref="CI74:CI79" si="242">C74</f>
        <v>3316</v>
      </c>
      <c r="CJ74" s="204">
        <f t="shared" ref="CJ74:CJ79" si="243">D74+X74+AT74+BM74</f>
        <v>552</v>
      </c>
      <c r="CK74" s="204">
        <f t="shared" ref="CK74:CK79" si="244">E74+Y74+AU74+BN74</f>
        <v>236</v>
      </c>
      <c r="CL74" s="204">
        <f t="shared" ref="CL74:CL79" si="245">F74+Z74+AV74+BO74</f>
        <v>2</v>
      </c>
      <c r="CM74" s="204">
        <f t="shared" ref="CM74:CM79" si="246">G74+AA74+AW74+BP74</f>
        <v>362</v>
      </c>
      <c r="CN74" s="204">
        <f t="shared" ref="CN74:CN79" si="247">H74+AB74+AX74+BQ74</f>
        <v>4</v>
      </c>
      <c r="CO74" s="204">
        <f t="shared" ref="CO74:CO79" si="248">CI74+CJ74+CK74+CL74-CM74-CN74</f>
        <v>3740</v>
      </c>
      <c r="CP74" s="361">
        <f t="shared" ref="CP74:CP79" si="249">BS74</f>
        <v>3696</v>
      </c>
      <c r="CQ74" s="361">
        <f t="shared" ref="CQ74:CQ79" si="250">BT74</f>
        <v>0</v>
      </c>
      <c r="CR74" s="361">
        <f t="shared" ref="CR74:CR79" si="251">BU74</f>
        <v>0</v>
      </c>
      <c r="CS74" s="361">
        <f t="shared" ref="CS74:CS79" si="252">BV74</f>
        <v>0</v>
      </c>
      <c r="CT74" s="361">
        <f t="shared" ref="CT74:CT79" si="253">BW74</f>
        <v>3</v>
      </c>
      <c r="CU74" s="361">
        <f t="shared" ref="CU74:CU79" si="254">BX74</f>
        <v>4</v>
      </c>
      <c r="CV74" s="361">
        <f t="shared" ref="CV74:CV79" si="255">BY74</f>
        <v>0</v>
      </c>
      <c r="CW74" s="361">
        <f t="shared" ref="CW74:CW79" si="256">BZ74</f>
        <v>34</v>
      </c>
      <c r="CX74" s="361">
        <f t="shared" ref="CX74:CX79" si="257">CA74</f>
        <v>3</v>
      </c>
      <c r="CY74" s="361">
        <f t="shared" ref="CY74:CY79" si="258">CB74</f>
        <v>0</v>
      </c>
      <c r="CZ74" s="361">
        <f t="shared" ref="CZ74:CZ79" si="259">CC74</f>
        <v>0</v>
      </c>
      <c r="DA74" s="175" t="b">
        <f t="shared" si="8"/>
        <v>1</v>
      </c>
      <c r="DB74" s="175" t="b">
        <f t="shared" si="9"/>
        <v>1</v>
      </c>
      <c r="DC74" s="175" t="b">
        <f t="shared" si="10"/>
        <v>1</v>
      </c>
      <c r="DD74" s="184">
        <f t="shared" si="11"/>
        <v>0</v>
      </c>
    </row>
    <row r="75" spans="1:108" s="175" customFormat="1" x14ac:dyDescent="0.35">
      <c r="B75" s="175" t="s">
        <v>533</v>
      </c>
      <c r="C75" s="181">
        <v>1081</v>
      </c>
      <c r="D75" s="163">
        <v>42</v>
      </c>
      <c r="E75" s="163">
        <v>13</v>
      </c>
      <c r="F75" s="163">
        <v>0</v>
      </c>
      <c r="G75" s="163">
        <v>13</v>
      </c>
      <c r="H75" s="163">
        <v>0</v>
      </c>
      <c r="I75" s="162">
        <f t="shared" si="23"/>
        <v>1123</v>
      </c>
      <c r="J75" s="181">
        <v>1106</v>
      </c>
      <c r="K75" s="181">
        <v>0</v>
      </c>
      <c r="L75" s="181">
        <v>16</v>
      </c>
      <c r="M75" s="181">
        <v>0</v>
      </c>
      <c r="N75" s="181">
        <v>0</v>
      </c>
      <c r="O75" s="181">
        <v>1</v>
      </c>
      <c r="P75" s="181">
        <v>0</v>
      </c>
      <c r="Q75" s="181">
        <v>0</v>
      </c>
      <c r="R75" s="175" t="b">
        <f t="shared" si="14"/>
        <v>1</v>
      </c>
      <c r="S75" s="176">
        <f t="shared" si="15"/>
        <v>1123</v>
      </c>
      <c r="T75" s="175">
        <v>1123</v>
      </c>
      <c r="U75" s="230">
        <f t="shared" si="16"/>
        <v>0</v>
      </c>
      <c r="V75" s="175" t="s">
        <v>533</v>
      </c>
      <c r="W75" s="177">
        <f t="shared" si="237"/>
        <v>1123</v>
      </c>
      <c r="X75" s="179">
        <v>25</v>
      </c>
      <c r="Y75" s="179">
        <v>7</v>
      </c>
      <c r="Z75" s="179">
        <v>0</v>
      </c>
      <c r="AA75" s="179">
        <v>35</v>
      </c>
      <c r="AB75" s="179">
        <v>54</v>
      </c>
      <c r="AC75" s="177">
        <f t="shared" si="238"/>
        <v>1066</v>
      </c>
      <c r="AD75" s="181">
        <v>1048</v>
      </c>
      <c r="AE75" s="181">
        <v>0</v>
      </c>
      <c r="AF75" s="181">
        <v>16</v>
      </c>
      <c r="AG75" s="181">
        <v>0</v>
      </c>
      <c r="AH75" s="181">
        <v>1</v>
      </c>
      <c r="AI75" s="181">
        <v>1</v>
      </c>
      <c r="AJ75" s="181">
        <v>0</v>
      </c>
      <c r="AK75" s="181">
        <v>0</v>
      </c>
      <c r="AL75" s="175" t="b">
        <f t="shared" si="34"/>
        <v>1</v>
      </c>
      <c r="AM75" s="246">
        <v>1066</v>
      </c>
      <c r="AN75" s="248">
        <f t="shared" si="26"/>
        <v>0</v>
      </c>
      <c r="AO75" s="246">
        <v>0</v>
      </c>
      <c r="AQ75" s="225"/>
      <c r="AR75" s="175" t="s">
        <v>533</v>
      </c>
      <c r="AS75" s="177">
        <f t="shared" si="239"/>
        <v>1066</v>
      </c>
      <c r="AT75" s="179">
        <v>34</v>
      </c>
      <c r="AU75" s="255">
        <f>24+1</f>
        <v>25</v>
      </c>
      <c r="AV75" s="179">
        <v>0</v>
      </c>
      <c r="AW75" s="179">
        <v>20</v>
      </c>
      <c r="AX75" s="179">
        <v>0</v>
      </c>
      <c r="AY75" s="177">
        <f t="shared" si="35"/>
        <v>1105</v>
      </c>
      <c r="AZ75" s="179">
        <v>1079</v>
      </c>
      <c r="BA75" s="179">
        <v>0</v>
      </c>
      <c r="BB75" s="179">
        <v>24</v>
      </c>
      <c r="BC75" s="179">
        <v>0</v>
      </c>
      <c r="BD75" s="179">
        <v>1</v>
      </c>
      <c r="BE75" s="179">
        <v>1</v>
      </c>
      <c r="BF75" s="179">
        <v>0</v>
      </c>
      <c r="BG75" s="179">
        <v>0</v>
      </c>
      <c r="BH75" s="264">
        <v>1105</v>
      </c>
      <c r="BI75" s="224">
        <f t="shared" si="28"/>
        <v>0</v>
      </c>
      <c r="BJ75" s="175" t="b">
        <f t="shared" si="7"/>
        <v>0</v>
      </c>
      <c r="BK75" s="175" t="s">
        <v>533</v>
      </c>
      <c r="BL75" s="180">
        <f t="shared" si="240"/>
        <v>1105</v>
      </c>
      <c r="BM75" s="179">
        <v>32</v>
      </c>
      <c r="BN75" s="179">
        <v>16</v>
      </c>
      <c r="BO75" s="179"/>
      <c r="BP75" s="179">
        <v>18</v>
      </c>
      <c r="BQ75" s="179">
        <v>34</v>
      </c>
      <c r="BR75" s="181">
        <f t="shared" si="241"/>
        <v>1101</v>
      </c>
      <c r="BS75" s="179">
        <v>1075</v>
      </c>
      <c r="BT75" s="181">
        <v>0</v>
      </c>
      <c r="BU75" s="179">
        <v>0</v>
      </c>
      <c r="BV75" s="179">
        <v>1</v>
      </c>
      <c r="BW75" s="181">
        <v>3</v>
      </c>
      <c r="BX75" s="181">
        <v>0</v>
      </c>
      <c r="BY75" s="181">
        <v>0</v>
      </c>
      <c r="BZ75" s="181">
        <v>21</v>
      </c>
      <c r="CA75" s="181">
        <v>1</v>
      </c>
      <c r="CB75" s="181">
        <v>0</v>
      </c>
      <c r="CC75" s="181">
        <v>0</v>
      </c>
      <c r="CD75" s="175" t="b">
        <f t="shared" si="30"/>
        <v>1</v>
      </c>
      <c r="CE75" s="246">
        <v>1101</v>
      </c>
      <c r="CF75" s="265" t="b">
        <f t="shared" si="31"/>
        <v>1</v>
      </c>
      <c r="CG75" s="259">
        <f t="shared" si="235"/>
        <v>0</v>
      </c>
      <c r="CH75" s="175" t="s">
        <v>533</v>
      </c>
      <c r="CI75" s="204">
        <f t="shared" si="242"/>
        <v>1081</v>
      </c>
      <c r="CJ75" s="204">
        <f t="shared" si="243"/>
        <v>133</v>
      </c>
      <c r="CK75" s="204">
        <f t="shared" si="244"/>
        <v>61</v>
      </c>
      <c r="CL75" s="204">
        <f t="shared" si="245"/>
        <v>0</v>
      </c>
      <c r="CM75" s="204">
        <f t="shared" si="246"/>
        <v>86</v>
      </c>
      <c r="CN75" s="204">
        <f t="shared" si="247"/>
        <v>88</v>
      </c>
      <c r="CO75" s="204">
        <f t="shared" si="248"/>
        <v>1101</v>
      </c>
      <c r="CP75" s="361">
        <f t="shared" si="249"/>
        <v>1075</v>
      </c>
      <c r="CQ75" s="361">
        <f t="shared" si="250"/>
        <v>0</v>
      </c>
      <c r="CR75" s="361">
        <f t="shared" si="251"/>
        <v>0</v>
      </c>
      <c r="CS75" s="361">
        <f t="shared" si="252"/>
        <v>1</v>
      </c>
      <c r="CT75" s="361">
        <f t="shared" si="253"/>
        <v>3</v>
      </c>
      <c r="CU75" s="361">
        <f t="shared" si="254"/>
        <v>0</v>
      </c>
      <c r="CV75" s="361">
        <f t="shared" si="255"/>
        <v>0</v>
      </c>
      <c r="CW75" s="361">
        <f t="shared" si="256"/>
        <v>21</v>
      </c>
      <c r="CX75" s="361">
        <f t="shared" si="257"/>
        <v>1</v>
      </c>
      <c r="CY75" s="361">
        <f t="shared" si="258"/>
        <v>0</v>
      </c>
      <c r="CZ75" s="361">
        <f t="shared" si="259"/>
        <v>0</v>
      </c>
      <c r="DA75" s="175" t="b">
        <f t="shared" si="8"/>
        <v>1</v>
      </c>
      <c r="DB75" s="175" t="b">
        <f t="shared" si="9"/>
        <v>1</v>
      </c>
      <c r="DC75" s="175" t="b">
        <f t="shared" si="10"/>
        <v>1</v>
      </c>
      <c r="DD75" s="184">
        <f t="shared" si="11"/>
        <v>0</v>
      </c>
    </row>
    <row r="76" spans="1:108" s="175" customFormat="1" x14ac:dyDescent="0.35">
      <c r="B76" s="175" t="s">
        <v>534</v>
      </c>
      <c r="C76" s="181">
        <v>1083</v>
      </c>
      <c r="D76" s="163">
        <v>36</v>
      </c>
      <c r="E76" s="163">
        <v>13</v>
      </c>
      <c r="F76" s="163">
        <v>0</v>
      </c>
      <c r="G76" s="163">
        <v>34</v>
      </c>
      <c r="H76" s="163">
        <v>0</v>
      </c>
      <c r="I76" s="162">
        <f t="shared" si="23"/>
        <v>1098</v>
      </c>
      <c r="J76" s="181">
        <v>1088</v>
      </c>
      <c r="K76" s="181">
        <v>0</v>
      </c>
      <c r="L76" s="181">
        <v>9</v>
      </c>
      <c r="M76" s="181">
        <v>0</v>
      </c>
      <c r="N76" s="181">
        <v>1</v>
      </c>
      <c r="O76" s="181">
        <v>0</v>
      </c>
      <c r="P76" s="181">
        <v>0</v>
      </c>
      <c r="Q76" s="181">
        <v>0</v>
      </c>
      <c r="R76" s="175" t="b">
        <f t="shared" ref="R76:R118" si="260">I76=(SUM(J76:Q76))</f>
        <v>1</v>
      </c>
      <c r="S76" s="176">
        <f t="shared" ref="S76:S117" si="261">I76</f>
        <v>1098</v>
      </c>
      <c r="T76" s="175">
        <v>1098</v>
      </c>
      <c r="U76" s="230">
        <f t="shared" ref="U76:U118" si="262">S76-T76</f>
        <v>0</v>
      </c>
      <c r="V76" s="175" t="s">
        <v>534</v>
      </c>
      <c r="W76" s="177">
        <f t="shared" si="237"/>
        <v>1098</v>
      </c>
      <c r="X76" s="179">
        <v>25</v>
      </c>
      <c r="Y76" s="179">
        <v>5</v>
      </c>
      <c r="Z76" s="179">
        <v>0</v>
      </c>
      <c r="AA76" s="179">
        <v>13</v>
      </c>
      <c r="AB76" s="179">
        <v>2</v>
      </c>
      <c r="AC76" s="177">
        <f t="shared" si="238"/>
        <v>1113</v>
      </c>
      <c r="AD76" s="181">
        <v>1104</v>
      </c>
      <c r="AE76" s="181">
        <v>0</v>
      </c>
      <c r="AF76" s="181">
        <v>8</v>
      </c>
      <c r="AG76" s="181">
        <v>0</v>
      </c>
      <c r="AH76" s="181">
        <v>1</v>
      </c>
      <c r="AI76" s="181">
        <v>0</v>
      </c>
      <c r="AJ76" s="181">
        <v>0</v>
      </c>
      <c r="AK76" s="181">
        <v>0</v>
      </c>
      <c r="AL76" s="175" t="b">
        <f t="shared" si="34"/>
        <v>1</v>
      </c>
      <c r="AM76" s="246">
        <v>1113</v>
      </c>
      <c r="AN76" s="248">
        <f t="shared" si="26"/>
        <v>0</v>
      </c>
      <c r="AO76" s="246">
        <v>0</v>
      </c>
      <c r="AQ76" s="225"/>
      <c r="AR76" s="175" t="s">
        <v>534</v>
      </c>
      <c r="AS76" s="177">
        <f t="shared" si="239"/>
        <v>1113</v>
      </c>
      <c r="AT76" s="179">
        <v>43</v>
      </c>
      <c r="AU76" s="255">
        <f>1+1</f>
        <v>2</v>
      </c>
      <c r="AV76" s="179">
        <v>0</v>
      </c>
      <c r="AW76" s="179">
        <v>21</v>
      </c>
      <c r="AX76" s="179">
        <v>4</v>
      </c>
      <c r="AY76" s="177">
        <f t="shared" si="35"/>
        <v>1133</v>
      </c>
      <c r="AZ76" s="179">
        <v>1122</v>
      </c>
      <c r="BA76" s="179">
        <v>0</v>
      </c>
      <c r="BB76" s="179">
        <v>8</v>
      </c>
      <c r="BC76" s="179">
        <v>0</v>
      </c>
      <c r="BD76" s="179">
        <v>1</v>
      </c>
      <c r="BE76" s="179">
        <v>1</v>
      </c>
      <c r="BF76" s="179">
        <v>0</v>
      </c>
      <c r="BG76" s="179">
        <v>1</v>
      </c>
      <c r="BH76" s="264">
        <v>1133</v>
      </c>
      <c r="BI76" s="224">
        <f t="shared" si="28"/>
        <v>0</v>
      </c>
      <c r="BJ76" s="175" t="b">
        <f t="shared" ref="BJ76:BJ119" si="263">(AY76)=BA76+BC76+BE76+BF76+BG76+BB76</f>
        <v>0</v>
      </c>
      <c r="BK76" s="175" t="s">
        <v>534</v>
      </c>
      <c r="BL76" s="180">
        <f t="shared" si="240"/>
        <v>1133</v>
      </c>
      <c r="BM76" s="179">
        <v>28</v>
      </c>
      <c r="BN76" s="179">
        <v>1</v>
      </c>
      <c r="BO76" s="179"/>
      <c r="BP76" s="179">
        <v>11</v>
      </c>
      <c r="BQ76" s="179"/>
      <c r="BR76" s="181">
        <f t="shared" si="241"/>
        <v>1151</v>
      </c>
      <c r="BS76" s="179">
        <v>1142</v>
      </c>
      <c r="BT76" s="181">
        <v>0</v>
      </c>
      <c r="BU76" s="179">
        <v>0</v>
      </c>
      <c r="BV76" s="179">
        <v>1</v>
      </c>
      <c r="BW76" s="181">
        <v>0</v>
      </c>
      <c r="BX76" s="181">
        <v>0</v>
      </c>
      <c r="BY76" s="181">
        <v>0</v>
      </c>
      <c r="BZ76" s="181">
        <v>8</v>
      </c>
      <c r="CA76" s="181">
        <v>0</v>
      </c>
      <c r="CB76" s="181">
        <v>0</v>
      </c>
      <c r="CC76" s="181">
        <v>0</v>
      </c>
      <c r="CD76" s="175" t="b">
        <f t="shared" si="30"/>
        <v>1</v>
      </c>
      <c r="CE76" s="246">
        <v>1151</v>
      </c>
      <c r="CF76" s="265" t="b">
        <f t="shared" si="31"/>
        <v>1</v>
      </c>
      <c r="CG76" s="259">
        <f t="shared" si="235"/>
        <v>0</v>
      </c>
      <c r="CH76" s="175" t="s">
        <v>534</v>
      </c>
      <c r="CI76" s="204">
        <f t="shared" si="242"/>
        <v>1083</v>
      </c>
      <c r="CJ76" s="204">
        <f t="shared" si="243"/>
        <v>132</v>
      </c>
      <c r="CK76" s="204">
        <f t="shared" si="244"/>
        <v>21</v>
      </c>
      <c r="CL76" s="204">
        <f t="shared" si="245"/>
        <v>0</v>
      </c>
      <c r="CM76" s="204">
        <f t="shared" si="246"/>
        <v>79</v>
      </c>
      <c r="CN76" s="204">
        <f t="shared" si="247"/>
        <v>6</v>
      </c>
      <c r="CO76" s="204">
        <f t="shared" si="248"/>
        <v>1151</v>
      </c>
      <c r="CP76" s="361">
        <f t="shared" si="249"/>
        <v>1142</v>
      </c>
      <c r="CQ76" s="361">
        <f t="shared" si="250"/>
        <v>0</v>
      </c>
      <c r="CR76" s="361">
        <f t="shared" si="251"/>
        <v>0</v>
      </c>
      <c r="CS76" s="361">
        <f t="shared" si="252"/>
        <v>1</v>
      </c>
      <c r="CT76" s="361">
        <f t="shared" si="253"/>
        <v>0</v>
      </c>
      <c r="CU76" s="361">
        <f t="shared" si="254"/>
        <v>0</v>
      </c>
      <c r="CV76" s="361">
        <f t="shared" si="255"/>
        <v>0</v>
      </c>
      <c r="CW76" s="361">
        <f t="shared" si="256"/>
        <v>8</v>
      </c>
      <c r="CX76" s="361">
        <f t="shared" si="257"/>
        <v>0</v>
      </c>
      <c r="CY76" s="361">
        <f t="shared" si="258"/>
        <v>0</v>
      </c>
      <c r="CZ76" s="361">
        <f t="shared" si="259"/>
        <v>0</v>
      </c>
      <c r="DA76" s="175" t="b">
        <f t="shared" ref="DA76:DA119" si="264">CI76=C76</f>
        <v>1</v>
      </c>
      <c r="DB76" s="175" t="b">
        <f t="shared" ref="DB76:DB119" si="265">CI76+CJ76+CK76+CL76-CM76-CN76=CO76</f>
        <v>1</v>
      </c>
      <c r="DC76" s="175" t="b">
        <f t="shared" ref="DC76:DC119" si="266">CO76=SUM(CP76:CZ76)</f>
        <v>1</v>
      </c>
      <c r="DD76" s="184">
        <f t="shared" ref="DD76:DD121" si="267">CO76-BR76</f>
        <v>0</v>
      </c>
    </row>
    <row r="77" spans="1:108" s="175" customFormat="1" x14ac:dyDescent="0.35">
      <c r="B77" s="175" t="s">
        <v>535</v>
      </c>
      <c r="C77" s="181">
        <v>1429</v>
      </c>
      <c r="D77" s="163">
        <v>71</v>
      </c>
      <c r="E77" s="163">
        <v>63</v>
      </c>
      <c r="F77" s="163">
        <v>0</v>
      </c>
      <c r="G77" s="163">
        <v>46</v>
      </c>
      <c r="H77" s="163">
        <v>3</v>
      </c>
      <c r="I77" s="162">
        <f t="shared" si="23"/>
        <v>1514</v>
      </c>
      <c r="J77" s="181">
        <v>1480</v>
      </c>
      <c r="K77" s="181">
        <v>0</v>
      </c>
      <c r="L77" s="181">
        <v>28</v>
      </c>
      <c r="M77" s="181">
        <v>0</v>
      </c>
      <c r="N77" s="181">
        <v>6</v>
      </c>
      <c r="O77" s="181">
        <v>0</v>
      </c>
      <c r="P77" s="181">
        <v>0</v>
      </c>
      <c r="Q77" s="181">
        <v>0</v>
      </c>
      <c r="R77" s="175" t="b">
        <f t="shared" si="260"/>
        <v>1</v>
      </c>
      <c r="S77" s="176">
        <f t="shared" si="261"/>
        <v>1514</v>
      </c>
      <c r="T77" s="175">
        <v>1514</v>
      </c>
      <c r="U77" s="230">
        <f t="shared" si="262"/>
        <v>0</v>
      </c>
      <c r="V77" s="175" t="s">
        <v>535</v>
      </c>
      <c r="W77" s="177">
        <f t="shared" si="237"/>
        <v>1514</v>
      </c>
      <c r="X77" s="179">
        <v>41</v>
      </c>
      <c r="Y77" s="179">
        <v>131</v>
      </c>
      <c r="Z77" s="179">
        <v>0</v>
      </c>
      <c r="AA77" s="179">
        <v>102</v>
      </c>
      <c r="AB77" s="179">
        <v>10</v>
      </c>
      <c r="AC77" s="177">
        <f t="shared" si="238"/>
        <v>1574</v>
      </c>
      <c r="AD77" s="181">
        <v>1540</v>
      </c>
      <c r="AE77" s="181">
        <v>0</v>
      </c>
      <c r="AF77" s="181">
        <v>28</v>
      </c>
      <c r="AG77" s="181">
        <v>0</v>
      </c>
      <c r="AH77" s="181">
        <v>6</v>
      </c>
      <c r="AI77" s="181">
        <v>0</v>
      </c>
      <c r="AJ77" s="181">
        <v>0</v>
      </c>
      <c r="AK77" s="181">
        <v>0</v>
      </c>
      <c r="AL77" s="175" t="b">
        <f t="shared" si="34"/>
        <v>1</v>
      </c>
      <c r="AM77" s="246">
        <v>1574</v>
      </c>
      <c r="AN77" s="248">
        <f t="shared" si="26"/>
        <v>0</v>
      </c>
      <c r="AO77" s="246">
        <v>0</v>
      </c>
      <c r="AQ77" s="225"/>
      <c r="AR77" s="175" t="s">
        <v>535</v>
      </c>
      <c r="AS77" s="177">
        <f t="shared" si="239"/>
        <v>1574</v>
      </c>
      <c r="AT77" s="179">
        <v>55</v>
      </c>
      <c r="AU77" s="255">
        <f>153+1</f>
        <v>154</v>
      </c>
      <c r="AV77" s="179">
        <v>0</v>
      </c>
      <c r="AW77" s="179">
        <v>123</v>
      </c>
      <c r="AX77" s="179">
        <v>9</v>
      </c>
      <c r="AY77" s="177">
        <f t="shared" si="35"/>
        <v>1651</v>
      </c>
      <c r="AZ77" s="179">
        <v>1614</v>
      </c>
      <c r="BA77" s="179">
        <v>0</v>
      </c>
      <c r="BB77" s="179">
        <v>31</v>
      </c>
      <c r="BC77" s="179">
        <v>0</v>
      </c>
      <c r="BD77" s="179">
        <v>6</v>
      </c>
      <c r="BE77" s="179">
        <v>0</v>
      </c>
      <c r="BF77" s="179">
        <v>0</v>
      </c>
      <c r="BG77" s="179">
        <v>0</v>
      </c>
      <c r="BH77" s="264">
        <v>1651</v>
      </c>
      <c r="BI77" s="224">
        <f t="shared" si="28"/>
        <v>0</v>
      </c>
      <c r="BJ77" s="175" t="b">
        <f t="shared" si="263"/>
        <v>0</v>
      </c>
      <c r="BK77" s="175" t="s">
        <v>535</v>
      </c>
      <c r="BL77" s="180">
        <f t="shared" si="240"/>
        <v>1651</v>
      </c>
      <c r="BM77" s="179">
        <v>50</v>
      </c>
      <c r="BN77" s="255">
        <f>122+1</f>
        <v>123</v>
      </c>
      <c r="BO77" s="179"/>
      <c r="BP77" s="179">
        <v>108</v>
      </c>
      <c r="BQ77" s="179">
        <v>93</v>
      </c>
      <c r="BR77" s="181">
        <f t="shared" si="241"/>
        <v>1623</v>
      </c>
      <c r="BS77" s="179">
        <v>1587</v>
      </c>
      <c r="BT77" s="181">
        <v>0</v>
      </c>
      <c r="BU77" s="179">
        <v>0</v>
      </c>
      <c r="BV77" s="179">
        <v>5</v>
      </c>
      <c r="BW77" s="181">
        <v>4</v>
      </c>
      <c r="BX77" s="181">
        <v>0</v>
      </c>
      <c r="BY77" s="181">
        <v>0</v>
      </c>
      <c r="BZ77" s="181">
        <v>27</v>
      </c>
      <c r="CA77" s="181">
        <v>0</v>
      </c>
      <c r="CB77" s="181">
        <v>0</v>
      </c>
      <c r="CC77" s="181">
        <v>0</v>
      </c>
      <c r="CD77" s="175" t="b">
        <f t="shared" si="30"/>
        <v>1</v>
      </c>
      <c r="CE77" s="246">
        <v>1623</v>
      </c>
      <c r="CF77" s="265" t="b">
        <f t="shared" si="31"/>
        <v>1</v>
      </c>
      <c r="CG77" s="259">
        <f t="shared" si="235"/>
        <v>0</v>
      </c>
      <c r="CH77" s="175" t="s">
        <v>535</v>
      </c>
      <c r="CI77" s="204">
        <f t="shared" si="242"/>
        <v>1429</v>
      </c>
      <c r="CJ77" s="204">
        <f t="shared" si="243"/>
        <v>217</v>
      </c>
      <c r="CK77" s="204">
        <f t="shared" si="244"/>
        <v>471</v>
      </c>
      <c r="CL77" s="204">
        <f t="shared" si="245"/>
        <v>0</v>
      </c>
      <c r="CM77" s="204">
        <f t="shared" si="246"/>
        <v>379</v>
      </c>
      <c r="CN77" s="204">
        <f t="shared" si="247"/>
        <v>115</v>
      </c>
      <c r="CO77" s="204">
        <f t="shared" si="248"/>
        <v>1623</v>
      </c>
      <c r="CP77" s="361">
        <f t="shared" si="249"/>
        <v>1587</v>
      </c>
      <c r="CQ77" s="361">
        <f t="shared" si="250"/>
        <v>0</v>
      </c>
      <c r="CR77" s="361">
        <f t="shared" si="251"/>
        <v>0</v>
      </c>
      <c r="CS77" s="361">
        <f t="shared" si="252"/>
        <v>5</v>
      </c>
      <c r="CT77" s="361">
        <f t="shared" si="253"/>
        <v>4</v>
      </c>
      <c r="CU77" s="361">
        <f t="shared" si="254"/>
        <v>0</v>
      </c>
      <c r="CV77" s="361">
        <f t="shared" si="255"/>
        <v>0</v>
      </c>
      <c r="CW77" s="361">
        <f t="shared" si="256"/>
        <v>27</v>
      </c>
      <c r="CX77" s="361">
        <f t="shared" si="257"/>
        <v>0</v>
      </c>
      <c r="CY77" s="361">
        <f t="shared" si="258"/>
        <v>0</v>
      </c>
      <c r="CZ77" s="361">
        <f t="shared" si="259"/>
        <v>0</v>
      </c>
      <c r="DA77" s="175" t="b">
        <f t="shared" si="264"/>
        <v>1</v>
      </c>
      <c r="DB77" s="175" t="b">
        <f t="shared" si="265"/>
        <v>1</v>
      </c>
      <c r="DC77" s="175" t="b">
        <f t="shared" si="266"/>
        <v>1</v>
      </c>
      <c r="DD77" s="184">
        <f t="shared" si="267"/>
        <v>0</v>
      </c>
    </row>
    <row r="78" spans="1:108" s="175" customFormat="1" x14ac:dyDescent="0.35">
      <c r="B78" s="175" t="s">
        <v>536</v>
      </c>
      <c r="C78" s="181">
        <v>1072</v>
      </c>
      <c r="D78" s="163">
        <v>30</v>
      </c>
      <c r="E78" s="163">
        <v>11</v>
      </c>
      <c r="F78" s="163">
        <v>0</v>
      </c>
      <c r="G78" s="163">
        <v>38</v>
      </c>
      <c r="H78" s="163">
        <v>0</v>
      </c>
      <c r="I78" s="162">
        <f t="shared" ref="I78:I118" si="268">C78+D78+E78+F78-G78-H78</f>
        <v>1075</v>
      </c>
      <c r="J78" s="181">
        <v>1075</v>
      </c>
      <c r="K78" s="181">
        <v>0</v>
      </c>
      <c r="L78" s="181">
        <v>0</v>
      </c>
      <c r="M78" s="181">
        <v>0</v>
      </c>
      <c r="N78" s="181">
        <v>0</v>
      </c>
      <c r="O78" s="181">
        <v>0</v>
      </c>
      <c r="P78" s="181">
        <v>0</v>
      </c>
      <c r="Q78" s="181">
        <v>0</v>
      </c>
      <c r="R78" s="175" t="b">
        <f t="shared" si="260"/>
        <v>1</v>
      </c>
      <c r="S78" s="176">
        <f t="shared" si="261"/>
        <v>1075</v>
      </c>
      <c r="T78" s="175">
        <v>1075</v>
      </c>
      <c r="U78" s="230">
        <f t="shared" si="262"/>
        <v>0</v>
      </c>
      <c r="V78" s="175" t="s">
        <v>536</v>
      </c>
      <c r="W78" s="177">
        <f t="shared" si="237"/>
        <v>1075</v>
      </c>
      <c r="X78" s="179">
        <v>30</v>
      </c>
      <c r="Y78" s="179">
        <v>11</v>
      </c>
      <c r="Z78" s="179">
        <v>0</v>
      </c>
      <c r="AA78" s="179">
        <v>25</v>
      </c>
      <c r="AB78" s="179">
        <v>0</v>
      </c>
      <c r="AC78" s="177">
        <f t="shared" si="238"/>
        <v>1091</v>
      </c>
      <c r="AD78" s="181">
        <v>1091</v>
      </c>
      <c r="AE78" s="181">
        <v>0</v>
      </c>
      <c r="AF78" s="181">
        <v>0</v>
      </c>
      <c r="AG78" s="181">
        <v>0</v>
      </c>
      <c r="AH78" s="181">
        <v>0</v>
      </c>
      <c r="AI78" s="181">
        <v>0</v>
      </c>
      <c r="AJ78" s="181">
        <v>0</v>
      </c>
      <c r="AK78" s="181">
        <v>0</v>
      </c>
      <c r="AL78" s="175" t="b">
        <f t="shared" si="34"/>
        <v>1</v>
      </c>
      <c r="AM78" s="246">
        <v>1091</v>
      </c>
      <c r="AN78" s="248">
        <f t="shared" ref="AN78:AN118" si="269">AM78-AC78</f>
        <v>0</v>
      </c>
      <c r="AO78" s="246">
        <v>0</v>
      </c>
      <c r="AQ78" s="225"/>
      <c r="AR78" s="175" t="s">
        <v>536</v>
      </c>
      <c r="AS78" s="177">
        <f t="shared" si="239"/>
        <v>1091</v>
      </c>
      <c r="AT78" s="179">
        <v>29</v>
      </c>
      <c r="AU78" s="179">
        <v>8</v>
      </c>
      <c r="AV78" s="179">
        <v>0</v>
      </c>
      <c r="AW78" s="179">
        <v>32</v>
      </c>
      <c r="AX78" s="179">
        <v>2</v>
      </c>
      <c r="AY78" s="177">
        <f t="shared" si="35"/>
        <v>1094</v>
      </c>
      <c r="AZ78" s="179">
        <v>1094</v>
      </c>
      <c r="BA78" s="179">
        <v>0</v>
      </c>
      <c r="BB78" s="179">
        <v>0</v>
      </c>
      <c r="BC78" s="179">
        <v>0</v>
      </c>
      <c r="BD78" s="179">
        <v>0</v>
      </c>
      <c r="BE78" s="179">
        <v>0</v>
      </c>
      <c r="BF78" s="179">
        <v>0</v>
      </c>
      <c r="BG78" s="179">
        <v>0</v>
      </c>
      <c r="BH78" s="262">
        <v>1094</v>
      </c>
      <c r="BI78" s="224">
        <f t="shared" ref="BI78:BI118" si="270">AY78-BH78</f>
        <v>0</v>
      </c>
      <c r="BJ78" s="175" t="b">
        <f t="shared" si="263"/>
        <v>0</v>
      </c>
      <c r="BK78" s="175" t="s">
        <v>536</v>
      </c>
      <c r="BL78" s="180">
        <f t="shared" si="240"/>
        <v>1094</v>
      </c>
      <c r="BM78" s="179">
        <v>32</v>
      </c>
      <c r="BN78" s="179">
        <v>6</v>
      </c>
      <c r="BO78" s="179"/>
      <c r="BP78" s="179">
        <v>19</v>
      </c>
      <c r="BQ78" s="179"/>
      <c r="BR78" s="181">
        <f t="shared" si="241"/>
        <v>1113</v>
      </c>
      <c r="BS78" s="179">
        <v>1112</v>
      </c>
      <c r="BT78" s="181">
        <v>0</v>
      </c>
      <c r="BU78" s="179">
        <v>0</v>
      </c>
      <c r="BV78" s="179">
        <v>0</v>
      </c>
      <c r="BW78" s="181">
        <v>1</v>
      </c>
      <c r="BX78" s="181">
        <v>0</v>
      </c>
      <c r="BY78" s="181">
        <v>0</v>
      </c>
      <c r="BZ78" s="181">
        <v>0</v>
      </c>
      <c r="CA78" s="181">
        <v>0</v>
      </c>
      <c r="CB78" s="181">
        <v>0</v>
      </c>
      <c r="CC78" s="181">
        <v>0</v>
      </c>
      <c r="CD78" s="175" t="b">
        <f t="shared" ref="CD78:CD118" si="271">(BR78)=(BS78+BT78+BU78+BV78+BW78+BX78+BY78+BZ78+CA78+CC78+CB78)</f>
        <v>1</v>
      </c>
      <c r="CE78" s="246">
        <v>1113</v>
      </c>
      <c r="CF78" s="265" t="b">
        <f t="shared" ref="CF78:CF121" si="272">BR78=SUM(BS78:CC78)</f>
        <v>1</v>
      </c>
      <c r="CG78" s="259">
        <f t="shared" si="235"/>
        <v>0</v>
      </c>
      <c r="CH78" s="175" t="s">
        <v>536</v>
      </c>
      <c r="CI78" s="204">
        <f t="shared" si="242"/>
        <v>1072</v>
      </c>
      <c r="CJ78" s="204">
        <f t="shared" si="243"/>
        <v>121</v>
      </c>
      <c r="CK78" s="204">
        <f t="shared" si="244"/>
        <v>36</v>
      </c>
      <c r="CL78" s="204">
        <f t="shared" si="245"/>
        <v>0</v>
      </c>
      <c r="CM78" s="204">
        <f t="shared" si="246"/>
        <v>114</v>
      </c>
      <c r="CN78" s="204">
        <f t="shared" si="247"/>
        <v>2</v>
      </c>
      <c r="CO78" s="204">
        <f t="shared" si="248"/>
        <v>1113</v>
      </c>
      <c r="CP78" s="361">
        <f t="shared" si="249"/>
        <v>1112</v>
      </c>
      <c r="CQ78" s="361">
        <f t="shared" si="250"/>
        <v>0</v>
      </c>
      <c r="CR78" s="361">
        <f t="shared" si="251"/>
        <v>0</v>
      </c>
      <c r="CS78" s="361">
        <f t="shared" si="252"/>
        <v>0</v>
      </c>
      <c r="CT78" s="361">
        <f t="shared" si="253"/>
        <v>1</v>
      </c>
      <c r="CU78" s="361">
        <f t="shared" si="254"/>
        <v>0</v>
      </c>
      <c r="CV78" s="361">
        <f t="shared" si="255"/>
        <v>0</v>
      </c>
      <c r="CW78" s="361">
        <f t="shared" si="256"/>
        <v>0</v>
      </c>
      <c r="CX78" s="361">
        <f t="shared" si="257"/>
        <v>0</v>
      </c>
      <c r="CY78" s="361">
        <f t="shared" si="258"/>
        <v>0</v>
      </c>
      <c r="CZ78" s="361">
        <f t="shared" si="259"/>
        <v>0</v>
      </c>
      <c r="DA78" s="175" t="b">
        <f t="shared" si="264"/>
        <v>1</v>
      </c>
      <c r="DB78" s="175" t="b">
        <f t="shared" si="265"/>
        <v>1</v>
      </c>
      <c r="DC78" s="175" t="b">
        <f t="shared" si="266"/>
        <v>1</v>
      </c>
      <c r="DD78" s="184">
        <f t="shared" si="267"/>
        <v>0</v>
      </c>
    </row>
    <row r="79" spans="1:108" s="175" customFormat="1" x14ac:dyDescent="0.35">
      <c r="B79" s="175" t="s">
        <v>537</v>
      </c>
      <c r="C79" s="181">
        <v>932</v>
      </c>
      <c r="D79" s="163">
        <v>43</v>
      </c>
      <c r="E79" s="163">
        <v>17</v>
      </c>
      <c r="F79" s="163">
        <v>0</v>
      </c>
      <c r="G79" s="163">
        <v>788</v>
      </c>
      <c r="H79" s="163">
        <v>40</v>
      </c>
      <c r="I79" s="162">
        <f t="shared" si="268"/>
        <v>164</v>
      </c>
      <c r="J79" s="181">
        <v>150</v>
      </c>
      <c r="K79" s="181">
        <v>0</v>
      </c>
      <c r="L79" s="181">
        <v>7</v>
      </c>
      <c r="M79" s="181">
        <v>0</v>
      </c>
      <c r="N79" s="181">
        <v>0</v>
      </c>
      <c r="O79" s="181">
        <v>7</v>
      </c>
      <c r="P79" s="181">
        <v>0</v>
      </c>
      <c r="Q79" s="181">
        <v>0</v>
      </c>
      <c r="R79" s="175" t="b">
        <f t="shared" si="260"/>
        <v>1</v>
      </c>
      <c r="S79" s="176">
        <f t="shared" si="261"/>
        <v>164</v>
      </c>
      <c r="T79" s="175">
        <v>164</v>
      </c>
      <c r="U79" s="230">
        <f t="shared" si="262"/>
        <v>0</v>
      </c>
      <c r="V79" s="175" t="s">
        <v>537</v>
      </c>
      <c r="W79" s="177">
        <f t="shared" si="237"/>
        <v>164</v>
      </c>
      <c r="X79" s="179">
        <v>30</v>
      </c>
      <c r="Y79" s="179">
        <v>6</v>
      </c>
      <c r="Z79" s="179">
        <v>0</v>
      </c>
      <c r="AA79" s="179">
        <v>87</v>
      </c>
      <c r="AB79" s="179">
        <v>0</v>
      </c>
      <c r="AC79" s="177">
        <f t="shared" si="238"/>
        <v>113</v>
      </c>
      <c r="AD79" s="181">
        <v>103</v>
      </c>
      <c r="AE79" s="181">
        <v>0</v>
      </c>
      <c r="AF79" s="181">
        <v>6</v>
      </c>
      <c r="AG79" s="181">
        <v>0</v>
      </c>
      <c r="AH79" s="181">
        <v>0</v>
      </c>
      <c r="AI79" s="181">
        <v>4</v>
      </c>
      <c r="AJ79" s="181">
        <v>0</v>
      </c>
      <c r="AK79" s="181">
        <v>0</v>
      </c>
      <c r="AL79" s="175" t="b">
        <f t="shared" ref="AL79:AL118" si="273">AD79+AE79+AF79+AG79+AH79+AI79+AJ79+AK79=AC79</f>
        <v>1</v>
      </c>
      <c r="AM79" s="246">
        <v>113</v>
      </c>
      <c r="AN79" s="248">
        <f t="shared" si="269"/>
        <v>0</v>
      </c>
      <c r="AO79" s="246">
        <v>0</v>
      </c>
      <c r="AQ79" s="225"/>
      <c r="AR79" s="175" t="s">
        <v>537</v>
      </c>
      <c r="AS79" s="177">
        <f t="shared" si="239"/>
        <v>113</v>
      </c>
      <c r="AT79" s="179">
        <v>30</v>
      </c>
      <c r="AU79" s="179">
        <v>6</v>
      </c>
      <c r="AV79" s="179">
        <v>0</v>
      </c>
      <c r="AW79" s="179">
        <v>39</v>
      </c>
      <c r="AX79" s="179">
        <v>0</v>
      </c>
      <c r="AY79" s="177">
        <f t="shared" ref="AY79:AY118" si="274">AS79+AT79+AU79+AV79-AW79-AX79</f>
        <v>110</v>
      </c>
      <c r="AZ79" s="179">
        <v>101</v>
      </c>
      <c r="BA79" s="179">
        <v>0</v>
      </c>
      <c r="BB79" s="179">
        <v>6</v>
      </c>
      <c r="BC79" s="179">
        <v>0</v>
      </c>
      <c r="BD79" s="179">
        <v>1</v>
      </c>
      <c r="BE79" s="179">
        <v>2</v>
      </c>
      <c r="BF79" s="179">
        <v>0</v>
      </c>
      <c r="BG79" s="179">
        <v>0</v>
      </c>
      <c r="BH79" s="262">
        <v>110</v>
      </c>
      <c r="BI79" s="224">
        <f t="shared" si="270"/>
        <v>0</v>
      </c>
      <c r="BJ79" s="175" t="b">
        <f t="shared" si="263"/>
        <v>0</v>
      </c>
      <c r="BK79" s="175" t="s">
        <v>537</v>
      </c>
      <c r="BL79" s="180">
        <f t="shared" si="240"/>
        <v>110</v>
      </c>
      <c r="BM79" s="179">
        <v>42</v>
      </c>
      <c r="BN79" s="179">
        <v>7</v>
      </c>
      <c r="BO79" s="179"/>
      <c r="BP79" s="179">
        <v>48</v>
      </c>
      <c r="BQ79" s="179"/>
      <c r="BR79" s="181">
        <f t="shared" si="241"/>
        <v>111</v>
      </c>
      <c r="BS79" s="179">
        <v>101</v>
      </c>
      <c r="BT79" s="181">
        <v>0</v>
      </c>
      <c r="BU79" s="179">
        <v>0</v>
      </c>
      <c r="BV79" s="179">
        <v>1</v>
      </c>
      <c r="BW79" s="181">
        <v>0</v>
      </c>
      <c r="BX79" s="181">
        <v>0</v>
      </c>
      <c r="BY79" s="181">
        <v>0</v>
      </c>
      <c r="BZ79" s="181">
        <v>6</v>
      </c>
      <c r="CA79" s="181">
        <v>1</v>
      </c>
      <c r="CB79" s="181">
        <v>0</v>
      </c>
      <c r="CC79" s="181">
        <v>2</v>
      </c>
      <c r="CD79" s="175" t="b">
        <f t="shared" si="271"/>
        <v>1</v>
      </c>
      <c r="CE79" s="246">
        <v>111</v>
      </c>
      <c r="CF79" s="265" t="b">
        <f t="shared" si="272"/>
        <v>1</v>
      </c>
      <c r="CG79" s="259">
        <f t="shared" si="235"/>
        <v>0</v>
      </c>
      <c r="CH79" s="175" t="s">
        <v>537</v>
      </c>
      <c r="CI79" s="204">
        <f t="shared" si="242"/>
        <v>932</v>
      </c>
      <c r="CJ79" s="204">
        <f t="shared" si="243"/>
        <v>145</v>
      </c>
      <c r="CK79" s="204">
        <f t="shared" si="244"/>
        <v>36</v>
      </c>
      <c r="CL79" s="204">
        <f t="shared" si="245"/>
        <v>0</v>
      </c>
      <c r="CM79" s="204">
        <f t="shared" si="246"/>
        <v>962</v>
      </c>
      <c r="CN79" s="204">
        <f t="shared" si="247"/>
        <v>40</v>
      </c>
      <c r="CO79" s="204">
        <f t="shared" si="248"/>
        <v>111</v>
      </c>
      <c r="CP79" s="361">
        <f t="shared" si="249"/>
        <v>101</v>
      </c>
      <c r="CQ79" s="361">
        <f t="shared" si="250"/>
        <v>0</v>
      </c>
      <c r="CR79" s="361">
        <f t="shared" si="251"/>
        <v>0</v>
      </c>
      <c r="CS79" s="361">
        <f t="shared" si="252"/>
        <v>1</v>
      </c>
      <c r="CT79" s="361">
        <f t="shared" si="253"/>
        <v>0</v>
      </c>
      <c r="CU79" s="361">
        <f t="shared" si="254"/>
        <v>0</v>
      </c>
      <c r="CV79" s="361">
        <f t="shared" si="255"/>
        <v>0</v>
      </c>
      <c r="CW79" s="361">
        <f t="shared" si="256"/>
        <v>6</v>
      </c>
      <c r="CX79" s="361">
        <f t="shared" si="257"/>
        <v>1</v>
      </c>
      <c r="CY79" s="361">
        <f t="shared" si="258"/>
        <v>0</v>
      </c>
      <c r="CZ79" s="361">
        <f t="shared" si="259"/>
        <v>2</v>
      </c>
      <c r="DA79" s="175" t="b">
        <f t="shared" si="264"/>
        <v>1</v>
      </c>
      <c r="DB79" s="175" t="b">
        <f t="shared" si="265"/>
        <v>1</v>
      </c>
      <c r="DC79" s="175" t="b">
        <f t="shared" si="266"/>
        <v>1</v>
      </c>
      <c r="DD79" s="184">
        <f t="shared" si="267"/>
        <v>0</v>
      </c>
    </row>
    <row r="80" spans="1:108" s="175" customFormat="1" x14ac:dyDescent="0.35">
      <c r="B80" s="185"/>
      <c r="D80" s="181"/>
      <c r="E80" s="181"/>
      <c r="F80" s="181"/>
      <c r="G80" s="181"/>
      <c r="H80" s="163"/>
      <c r="I80" s="162"/>
      <c r="J80" s="181"/>
      <c r="K80" s="174"/>
      <c r="L80" s="174"/>
      <c r="M80" s="174"/>
      <c r="N80" s="174"/>
      <c r="O80" s="174"/>
      <c r="P80" s="174"/>
      <c r="Q80" s="181"/>
      <c r="S80" s="176"/>
      <c r="U80" s="230"/>
      <c r="V80" s="185"/>
      <c r="W80" s="179"/>
      <c r="X80" s="179"/>
      <c r="Y80" s="179"/>
      <c r="Z80" s="179"/>
      <c r="AA80" s="179"/>
      <c r="AB80" s="179"/>
      <c r="AD80" s="181"/>
      <c r="AE80" s="174"/>
      <c r="AF80" s="174"/>
      <c r="AG80" s="174"/>
      <c r="AH80" s="174"/>
      <c r="AI80" s="174"/>
      <c r="AJ80" s="174"/>
      <c r="AK80" s="181"/>
      <c r="AM80" s="246"/>
      <c r="AN80" s="248">
        <v>0</v>
      </c>
      <c r="AO80" s="246">
        <v>0</v>
      </c>
      <c r="AQ80" s="225"/>
      <c r="AR80" s="185"/>
      <c r="AS80" s="179"/>
      <c r="AT80" s="179"/>
      <c r="AU80" s="179"/>
      <c r="AV80" s="179"/>
      <c r="AW80" s="179"/>
      <c r="AX80" s="179"/>
      <c r="AY80" s="177"/>
      <c r="BA80" s="179"/>
      <c r="BB80" s="174"/>
      <c r="BC80" s="186"/>
      <c r="BD80" s="174"/>
      <c r="BE80" s="186"/>
      <c r="BF80" s="186"/>
      <c r="BG80" s="181"/>
      <c r="BH80" s="262"/>
      <c r="BI80" s="224">
        <f t="shared" si="270"/>
        <v>0</v>
      </c>
      <c r="BJ80" s="175" t="b">
        <f t="shared" si="263"/>
        <v>1</v>
      </c>
      <c r="BK80" s="185"/>
      <c r="BL80" s="181"/>
      <c r="BM80" s="181"/>
      <c r="BN80" s="181"/>
      <c r="BO80" s="181"/>
      <c r="BP80" s="181"/>
      <c r="BQ80" s="181"/>
      <c r="BR80" s="181"/>
      <c r="BS80" s="181"/>
      <c r="BT80" s="174"/>
      <c r="BU80" s="174"/>
      <c r="BV80" s="174"/>
      <c r="BW80" s="174"/>
      <c r="BX80" s="174"/>
      <c r="BY80" s="174"/>
      <c r="BZ80" s="174"/>
      <c r="CA80" s="174"/>
      <c r="CB80" s="181"/>
      <c r="CC80" s="181"/>
      <c r="CD80" s="175" t="b">
        <f t="shared" si="271"/>
        <v>1</v>
      </c>
      <c r="CE80" s="246"/>
      <c r="CF80" s="265" t="b">
        <f t="shared" si="272"/>
        <v>1</v>
      </c>
      <c r="CG80" s="259">
        <v>0</v>
      </c>
      <c r="CH80" s="185"/>
      <c r="CI80" s="204"/>
      <c r="CJ80" s="204"/>
      <c r="CK80" s="204"/>
      <c r="CL80" s="204">
        <f>+F80+Z80+AV80+BO80</f>
        <v>0</v>
      </c>
      <c r="CM80" s="204"/>
      <c r="CN80" s="204"/>
      <c r="CO80" s="359"/>
      <c r="CP80" s="204"/>
      <c r="CQ80" s="360"/>
      <c r="CR80" s="360"/>
      <c r="CS80" s="360"/>
      <c r="CT80" s="360"/>
      <c r="CU80" s="360"/>
      <c r="CV80" s="360"/>
      <c r="CW80" s="360"/>
      <c r="CX80" s="360"/>
      <c r="CY80" s="204"/>
      <c r="CZ80" s="204"/>
      <c r="DA80" s="175" t="b">
        <f t="shared" si="264"/>
        <v>1</v>
      </c>
      <c r="DB80" s="175" t="b">
        <f t="shared" si="265"/>
        <v>1</v>
      </c>
      <c r="DC80" s="175" t="b">
        <f t="shared" si="266"/>
        <v>1</v>
      </c>
      <c r="DD80" s="184">
        <f t="shared" si="267"/>
        <v>0</v>
      </c>
    </row>
    <row r="81" spans="1:108" s="175" customFormat="1" x14ac:dyDescent="0.35">
      <c r="A81" s="175">
        <v>2.1</v>
      </c>
      <c r="B81" s="187" t="s">
        <v>53</v>
      </c>
      <c r="C81" s="190">
        <v>8953</v>
      </c>
      <c r="D81" s="190">
        <f t="shared" ref="D81:Q81" si="275">SUM(D82:D87)</f>
        <v>338</v>
      </c>
      <c r="E81" s="190">
        <f t="shared" si="275"/>
        <v>267</v>
      </c>
      <c r="F81" s="190">
        <f t="shared" si="275"/>
        <v>1</v>
      </c>
      <c r="G81" s="190">
        <f t="shared" si="275"/>
        <v>265</v>
      </c>
      <c r="H81" s="172">
        <f t="shared" si="275"/>
        <v>71</v>
      </c>
      <c r="I81" s="234">
        <f t="shared" si="268"/>
        <v>9223</v>
      </c>
      <c r="J81" s="190">
        <f t="shared" si="275"/>
        <v>8604</v>
      </c>
      <c r="K81" s="191">
        <f t="shared" ref="K81:P81" si="276">SUM(K82:K87)</f>
        <v>2</v>
      </c>
      <c r="L81" s="191">
        <f t="shared" si="276"/>
        <v>492</v>
      </c>
      <c r="M81" s="191">
        <f t="shared" si="276"/>
        <v>0</v>
      </c>
      <c r="N81" s="191">
        <f t="shared" si="276"/>
        <v>51</v>
      </c>
      <c r="O81" s="191">
        <f t="shared" si="276"/>
        <v>74</v>
      </c>
      <c r="P81" s="191">
        <f t="shared" si="276"/>
        <v>0</v>
      </c>
      <c r="Q81" s="190">
        <f t="shared" si="275"/>
        <v>0</v>
      </c>
      <c r="R81" s="175" t="b">
        <f t="shared" si="260"/>
        <v>1</v>
      </c>
      <c r="S81" s="176">
        <f t="shared" si="261"/>
        <v>9223</v>
      </c>
      <c r="T81" s="175">
        <v>9223</v>
      </c>
      <c r="U81" s="230">
        <f t="shared" si="262"/>
        <v>0</v>
      </c>
      <c r="V81" s="187" t="s">
        <v>53</v>
      </c>
      <c r="W81" s="188">
        <f>+SUM(W82:W87)</f>
        <v>9223</v>
      </c>
      <c r="X81" s="188">
        <f t="shared" ref="X81:AC81" si="277">SUM(X82:X87)</f>
        <v>244</v>
      </c>
      <c r="Y81" s="188">
        <f t="shared" si="277"/>
        <v>63</v>
      </c>
      <c r="Z81" s="188">
        <f t="shared" si="277"/>
        <v>0</v>
      </c>
      <c r="AA81" s="188">
        <f t="shared" si="277"/>
        <v>185</v>
      </c>
      <c r="AB81" s="188">
        <f t="shared" si="277"/>
        <v>377</v>
      </c>
      <c r="AC81" s="188">
        <f t="shared" si="277"/>
        <v>8968</v>
      </c>
      <c r="AD81" s="190">
        <f t="shared" ref="AD81:AJ81" si="278">SUM(AD82:AD87)</f>
        <v>8332</v>
      </c>
      <c r="AE81" s="190">
        <f t="shared" si="278"/>
        <v>6</v>
      </c>
      <c r="AF81" s="191">
        <f t="shared" si="278"/>
        <v>521</v>
      </c>
      <c r="AG81" s="191">
        <f t="shared" si="278"/>
        <v>0</v>
      </c>
      <c r="AH81" s="191">
        <f t="shared" si="278"/>
        <v>43</v>
      </c>
      <c r="AI81" s="191">
        <f t="shared" si="278"/>
        <v>66</v>
      </c>
      <c r="AJ81" s="191">
        <f t="shared" si="278"/>
        <v>0</v>
      </c>
      <c r="AK81" s="190">
        <f>SUM(AK82:AK87)</f>
        <v>0</v>
      </c>
      <c r="AL81" s="175" t="b">
        <f t="shared" si="273"/>
        <v>1</v>
      </c>
      <c r="AM81" s="245">
        <v>8968</v>
      </c>
      <c r="AN81" s="248">
        <f t="shared" si="269"/>
        <v>0</v>
      </c>
      <c r="AO81" s="247">
        <v>0</v>
      </c>
      <c r="AQ81" s="225"/>
      <c r="AR81" s="187" t="s">
        <v>53</v>
      </c>
      <c r="AS81" s="188">
        <f t="shared" ref="AS81:BF81" si="279">SUM(AS82:AS87)</f>
        <v>8968</v>
      </c>
      <c r="AT81" s="188">
        <f t="shared" si="279"/>
        <v>316</v>
      </c>
      <c r="AU81" s="188">
        <f t="shared" si="279"/>
        <v>230</v>
      </c>
      <c r="AV81" s="188">
        <f t="shared" si="279"/>
        <v>0</v>
      </c>
      <c r="AW81" s="188">
        <f t="shared" si="279"/>
        <v>231</v>
      </c>
      <c r="AX81" s="188">
        <f t="shared" si="279"/>
        <v>34</v>
      </c>
      <c r="AY81" s="177">
        <f t="shared" si="274"/>
        <v>9249</v>
      </c>
      <c r="AZ81" s="188">
        <f t="shared" si="279"/>
        <v>8468</v>
      </c>
      <c r="BA81" s="188">
        <f t="shared" si="279"/>
        <v>5</v>
      </c>
      <c r="BB81" s="188">
        <f t="shared" si="279"/>
        <v>660</v>
      </c>
      <c r="BC81" s="188">
        <f t="shared" si="279"/>
        <v>0</v>
      </c>
      <c r="BD81" s="188">
        <f t="shared" si="279"/>
        <v>45</v>
      </c>
      <c r="BE81" s="188">
        <f t="shared" si="279"/>
        <v>71</v>
      </c>
      <c r="BF81" s="188">
        <f t="shared" si="279"/>
        <v>0</v>
      </c>
      <c r="BG81" s="190">
        <f>SUM(BG82:BG87)</f>
        <v>0</v>
      </c>
      <c r="BH81" s="261">
        <v>9249</v>
      </c>
      <c r="BI81" s="224">
        <f t="shared" si="270"/>
        <v>0</v>
      </c>
      <c r="BJ81" s="175" t="b">
        <f t="shared" si="263"/>
        <v>0</v>
      </c>
      <c r="BK81" s="187" t="s">
        <v>53</v>
      </c>
      <c r="BL81" s="190">
        <f t="shared" ref="BL81:CC81" si="280">SUM(BL82:BL87)</f>
        <v>9249</v>
      </c>
      <c r="BM81" s="190">
        <f t="shared" si="280"/>
        <v>287</v>
      </c>
      <c r="BN81" s="190">
        <f t="shared" si="280"/>
        <v>90</v>
      </c>
      <c r="BO81" s="190">
        <f t="shared" si="280"/>
        <v>0</v>
      </c>
      <c r="BP81" s="190">
        <f t="shared" si="280"/>
        <v>856</v>
      </c>
      <c r="BQ81" s="190">
        <f t="shared" si="280"/>
        <v>123</v>
      </c>
      <c r="BR81" s="180">
        <f>BL81+BM81+BN81+BO81-BP81-BQ81</f>
        <v>8647</v>
      </c>
      <c r="BS81" s="190">
        <f t="shared" si="280"/>
        <v>7898</v>
      </c>
      <c r="BT81" s="190">
        <f t="shared" si="280"/>
        <v>0</v>
      </c>
      <c r="BU81" s="190">
        <f t="shared" si="280"/>
        <v>0</v>
      </c>
      <c r="BV81" s="190">
        <f t="shared" si="280"/>
        <v>40</v>
      </c>
      <c r="BW81" s="190">
        <f t="shared" si="280"/>
        <v>93</v>
      </c>
      <c r="BX81" s="190">
        <f t="shared" si="280"/>
        <v>7</v>
      </c>
      <c r="BY81" s="190">
        <f t="shared" si="280"/>
        <v>2</v>
      </c>
      <c r="BZ81" s="190">
        <f t="shared" si="280"/>
        <v>571</v>
      </c>
      <c r="CA81" s="190">
        <f t="shared" si="280"/>
        <v>33</v>
      </c>
      <c r="CB81" s="190">
        <f t="shared" si="280"/>
        <v>0</v>
      </c>
      <c r="CC81" s="190">
        <f t="shared" si="280"/>
        <v>3</v>
      </c>
      <c r="CD81" s="175" t="b">
        <f t="shared" si="271"/>
        <v>1</v>
      </c>
      <c r="CE81" s="258">
        <v>8647</v>
      </c>
      <c r="CF81" s="265" t="b">
        <f t="shared" si="272"/>
        <v>1</v>
      </c>
      <c r="CG81" s="259">
        <f t="shared" ref="CG81:CG87" si="281">CE81-BR81</f>
        <v>0</v>
      </c>
      <c r="CH81" s="187" t="s">
        <v>53</v>
      </c>
      <c r="CI81" s="357">
        <f t="shared" ref="CI81:CO81" si="282">SUM(CI82:CI87)</f>
        <v>8953</v>
      </c>
      <c r="CJ81" s="357">
        <f>SUM(CJ82:CJ87)</f>
        <v>1185</v>
      </c>
      <c r="CK81" s="357">
        <f t="shared" si="282"/>
        <v>650</v>
      </c>
      <c r="CL81" s="357">
        <f t="shared" si="282"/>
        <v>1</v>
      </c>
      <c r="CM81" s="357">
        <f t="shared" si="282"/>
        <v>1537</v>
      </c>
      <c r="CN81" s="357">
        <f t="shared" si="282"/>
        <v>605</v>
      </c>
      <c r="CO81" s="357">
        <f t="shared" si="282"/>
        <v>8647</v>
      </c>
      <c r="CP81" s="357">
        <f t="shared" ref="CP81:CZ81" si="283">SUM(CP82:CP87)</f>
        <v>7898</v>
      </c>
      <c r="CQ81" s="357">
        <f t="shared" si="283"/>
        <v>0</v>
      </c>
      <c r="CR81" s="357">
        <f t="shared" si="283"/>
        <v>0</v>
      </c>
      <c r="CS81" s="357">
        <f t="shared" si="283"/>
        <v>40</v>
      </c>
      <c r="CT81" s="357">
        <f t="shared" si="283"/>
        <v>93</v>
      </c>
      <c r="CU81" s="357">
        <f t="shared" si="283"/>
        <v>7</v>
      </c>
      <c r="CV81" s="357">
        <f t="shared" si="283"/>
        <v>2</v>
      </c>
      <c r="CW81" s="357">
        <f t="shared" si="283"/>
        <v>571</v>
      </c>
      <c r="CX81" s="357">
        <f t="shared" si="283"/>
        <v>33</v>
      </c>
      <c r="CY81" s="357">
        <f t="shared" si="283"/>
        <v>0</v>
      </c>
      <c r="CZ81" s="357">
        <f t="shared" si="283"/>
        <v>3</v>
      </c>
      <c r="DA81" s="175" t="b">
        <f t="shared" si="264"/>
        <v>1</v>
      </c>
      <c r="DB81" s="175" t="b">
        <f t="shared" si="265"/>
        <v>1</v>
      </c>
      <c r="DC81" s="175" t="b">
        <f t="shared" si="266"/>
        <v>1</v>
      </c>
      <c r="DD81" s="184">
        <f t="shared" si="267"/>
        <v>0</v>
      </c>
    </row>
    <row r="82" spans="1:108" s="175" customFormat="1" x14ac:dyDescent="0.35">
      <c r="B82" s="242" t="s">
        <v>407</v>
      </c>
      <c r="C82" s="181">
        <v>3468</v>
      </c>
      <c r="D82" s="163">
        <f>108+7</f>
        <v>115</v>
      </c>
      <c r="E82" s="163">
        <v>199</v>
      </c>
      <c r="F82" s="163">
        <v>0</v>
      </c>
      <c r="G82" s="163">
        <v>65</v>
      </c>
      <c r="H82" s="163">
        <v>3</v>
      </c>
      <c r="I82" s="162">
        <f t="shared" si="268"/>
        <v>3714</v>
      </c>
      <c r="J82" s="174">
        <v>3420</v>
      </c>
      <c r="K82" s="174">
        <v>0</v>
      </c>
      <c r="L82" s="174">
        <v>210</v>
      </c>
      <c r="M82" s="174">
        <v>0</v>
      </c>
      <c r="N82" s="174">
        <v>31</v>
      </c>
      <c r="O82" s="174">
        <v>53</v>
      </c>
      <c r="P82" s="174">
        <v>0</v>
      </c>
      <c r="Q82" s="181">
        <v>0</v>
      </c>
      <c r="R82" s="175" t="b">
        <f t="shared" si="260"/>
        <v>1</v>
      </c>
      <c r="S82" s="176">
        <f t="shared" si="261"/>
        <v>3714</v>
      </c>
      <c r="T82" s="175">
        <v>3714</v>
      </c>
      <c r="U82" s="230">
        <f t="shared" si="262"/>
        <v>0</v>
      </c>
      <c r="V82" s="175" t="s">
        <v>407</v>
      </c>
      <c r="W82" s="177">
        <f t="shared" ref="W82:W87" si="284">+I82</f>
        <v>3714</v>
      </c>
      <c r="X82" s="179">
        <v>78</v>
      </c>
      <c r="Y82" s="179">
        <v>8</v>
      </c>
      <c r="Z82" s="179">
        <v>0</v>
      </c>
      <c r="AA82" s="179">
        <v>50</v>
      </c>
      <c r="AB82" s="179">
        <v>1</v>
      </c>
      <c r="AC82" s="177">
        <f t="shared" ref="AC82:AC87" si="285">W82+X82+Y82+Z82-AA82-AB82</f>
        <v>3749</v>
      </c>
      <c r="AD82" s="181">
        <v>3438</v>
      </c>
      <c r="AE82" s="181">
        <v>0</v>
      </c>
      <c r="AF82" s="181">
        <v>227</v>
      </c>
      <c r="AG82" s="181">
        <v>0</v>
      </c>
      <c r="AH82" s="181">
        <v>31</v>
      </c>
      <c r="AI82" s="181">
        <v>53</v>
      </c>
      <c r="AJ82" s="181">
        <v>0</v>
      </c>
      <c r="AK82" s="181">
        <v>0</v>
      </c>
      <c r="AL82" s="175" t="b">
        <f t="shared" si="273"/>
        <v>1</v>
      </c>
      <c r="AM82" s="246">
        <v>3749</v>
      </c>
      <c r="AN82" s="248">
        <f t="shared" si="269"/>
        <v>0</v>
      </c>
      <c r="AO82" s="246">
        <v>1</v>
      </c>
      <c r="AQ82" s="225"/>
      <c r="AR82" s="175" t="s">
        <v>407</v>
      </c>
      <c r="AS82" s="177">
        <f t="shared" ref="AS82:AS87" si="286">+AC82</f>
        <v>3749</v>
      </c>
      <c r="AT82" s="179">
        <v>134</v>
      </c>
      <c r="AU82" s="179">
        <v>150</v>
      </c>
      <c r="AV82" s="179">
        <v>0</v>
      </c>
      <c r="AW82" s="179">
        <v>96</v>
      </c>
      <c r="AX82" s="179">
        <v>0</v>
      </c>
      <c r="AY82" s="177">
        <f t="shared" si="274"/>
        <v>3937</v>
      </c>
      <c r="AZ82" s="179">
        <v>3503</v>
      </c>
      <c r="BA82" s="179">
        <v>0</v>
      </c>
      <c r="BB82" s="179">
        <v>349</v>
      </c>
      <c r="BC82" s="179">
        <v>0</v>
      </c>
      <c r="BD82" s="179">
        <v>31</v>
      </c>
      <c r="BE82" s="179">
        <v>54</v>
      </c>
      <c r="BF82" s="179">
        <v>0</v>
      </c>
      <c r="BG82" s="179">
        <v>0</v>
      </c>
      <c r="BH82" s="262">
        <v>3937</v>
      </c>
      <c r="BI82" s="224">
        <f t="shared" si="270"/>
        <v>0</v>
      </c>
      <c r="BJ82" s="175" t="b">
        <f t="shared" si="263"/>
        <v>0</v>
      </c>
      <c r="BK82" s="175" t="s">
        <v>407</v>
      </c>
      <c r="BL82" s="180">
        <f t="shared" ref="BL82:BL87" si="287">+AY82</f>
        <v>3937</v>
      </c>
      <c r="BM82" s="179">
        <v>87</v>
      </c>
      <c r="BN82" s="179">
        <v>5</v>
      </c>
      <c r="BO82" s="179"/>
      <c r="BP82" s="179">
        <v>25</v>
      </c>
      <c r="BQ82" s="179"/>
      <c r="BR82" s="181">
        <f t="shared" si="241"/>
        <v>4004</v>
      </c>
      <c r="BS82" s="179">
        <v>3603</v>
      </c>
      <c r="BT82" s="181">
        <v>0</v>
      </c>
      <c r="BU82" s="179">
        <v>0</v>
      </c>
      <c r="BV82" s="179">
        <v>30</v>
      </c>
      <c r="BW82" s="181">
        <v>3</v>
      </c>
      <c r="BX82" s="181">
        <v>1</v>
      </c>
      <c r="BY82" s="181">
        <v>0</v>
      </c>
      <c r="BZ82" s="181">
        <v>334</v>
      </c>
      <c r="CA82" s="181">
        <v>33</v>
      </c>
      <c r="CB82" s="181">
        <v>0</v>
      </c>
      <c r="CC82" s="181">
        <v>0</v>
      </c>
      <c r="CD82" s="175" t="b">
        <f t="shared" si="271"/>
        <v>1</v>
      </c>
      <c r="CE82" s="246">
        <v>4004</v>
      </c>
      <c r="CF82" s="265" t="b">
        <f t="shared" si="272"/>
        <v>1</v>
      </c>
      <c r="CG82" s="259">
        <f t="shared" si="281"/>
        <v>0</v>
      </c>
      <c r="CH82" s="175" t="s">
        <v>407</v>
      </c>
      <c r="CI82" s="204">
        <f t="shared" ref="CI82:CI87" si="288">C82</f>
        <v>3468</v>
      </c>
      <c r="CJ82" s="204">
        <f t="shared" ref="CJ82:CJ87" si="289">D82+X82+AT82+BM82</f>
        <v>414</v>
      </c>
      <c r="CK82" s="204">
        <f t="shared" ref="CK82:CK87" si="290">E82+Y82+AU82+BN82</f>
        <v>362</v>
      </c>
      <c r="CL82" s="204">
        <f t="shared" ref="CL82:CL87" si="291">F82+Z82+AV82+BO82</f>
        <v>0</v>
      </c>
      <c r="CM82" s="204">
        <f t="shared" ref="CM82:CM87" si="292">G82+AA82+AW82+BP82</f>
        <v>236</v>
      </c>
      <c r="CN82" s="204">
        <f t="shared" ref="CN82:CN87" si="293">H82+AB82+AX82+BQ82</f>
        <v>4</v>
      </c>
      <c r="CO82" s="204">
        <f t="shared" ref="CO82:CO87" si="294">CI82+CJ82+CK82+CL82-CM82-CN82</f>
        <v>4004</v>
      </c>
      <c r="CP82" s="361">
        <f t="shared" ref="CP82:CP87" si="295">BS82</f>
        <v>3603</v>
      </c>
      <c r="CQ82" s="361">
        <f t="shared" ref="CQ82:CQ87" si="296">BT82</f>
        <v>0</v>
      </c>
      <c r="CR82" s="361">
        <f t="shared" ref="CR82:CR87" si="297">BU82</f>
        <v>0</v>
      </c>
      <c r="CS82" s="361">
        <f t="shared" ref="CS82:CS87" si="298">BV82</f>
        <v>30</v>
      </c>
      <c r="CT82" s="361">
        <f t="shared" ref="CT82:CT87" si="299">BW82</f>
        <v>3</v>
      </c>
      <c r="CU82" s="361">
        <f t="shared" ref="CU82:CU87" si="300">BX82</f>
        <v>1</v>
      </c>
      <c r="CV82" s="361">
        <f t="shared" ref="CV82:CV87" si="301">BY82</f>
        <v>0</v>
      </c>
      <c r="CW82" s="361">
        <f t="shared" ref="CW82:CW87" si="302">BZ82</f>
        <v>334</v>
      </c>
      <c r="CX82" s="361">
        <f t="shared" ref="CX82:CX87" si="303">CA82</f>
        <v>33</v>
      </c>
      <c r="CY82" s="361">
        <f t="shared" ref="CY82:CY87" si="304">CB82</f>
        <v>0</v>
      </c>
      <c r="CZ82" s="361">
        <f t="shared" ref="CZ82:CZ87" si="305">CC82</f>
        <v>0</v>
      </c>
      <c r="DA82" s="175" t="b">
        <f t="shared" si="264"/>
        <v>1</v>
      </c>
      <c r="DB82" s="175" t="b">
        <f t="shared" si="265"/>
        <v>1</v>
      </c>
      <c r="DC82" s="175" t="b">
        <f t="shared" si="266"/>
        <v>1</v>
      </c>
      <c r="DD82" s="184">
        <f t="shared" si="267"/>
        <v>0</v>
      </c>
    </row>
    <row r="83" spans="1:108" s="175" customFormat="1" x14ac:dyDescent="0.35">
      <c r="B83" s="175" t="s">
        <v>538</v>
      </c>
      <c r="C83" s="181">
        <v>185</v>
      </c>
      <c r="D83" s="163">
        <v>22</v>
      </c>
      <c r="E83" s="163">
        <v>27</v>
      </c>
      <c r="F83" s="163">
        <v>0</v>
      </c>
      <c r="G83" s="163">
        <v>20</v>
      </c>
      <c r="H83" s="163">
        <v>22</v>
      </c>
      <c r="I83" s="162">
        <f t="shared" si="268"/>
        <v>192</v>
      </c>
      <c r="J83" s="174">
        <v>183</v>
      </c>
      <c r="K83" s="174">
        <v>0</v>
      </c>
      <c r="L83" s="174">
        <v>3</v>
      </c>
      <c r="M83" s="174">
        <v>0</v>
      </c>
      <c r="N83" s="174">
        <v>1</v>
      </c>
      <c r="O83" s="174">
        <v>5</v>
      </c>
      <c r="P83" s="174">
        <v>0</v>
      </c>
      <c r="Q83" s="181">
        <v>0</v>
      </c>
      <c r="R83" s="175" t="b">
        <f t="shared" si="260"/>
        <v>1</v>
      </c>
      <c r="S83" s="176">
        <f t="shared" si="261"/>
        <v>192</v>
      </c>
      <c r="T83" s="175">
        <v>192</v>
      </c>
      <c r="U83" s="230">
        <f t="shared" si="262"/>
        <v>0</v>
      </c>
      <c r="V83" s="175" t="s">
        <v>538</v>
      </c>
      <c r="W83" s="177">
        <f t="shared" si="284"/>
        <v>192</v>
      </c>
      <c r="X83" s="179">
        <v>12</v>
      </c>
      <c r="Y83" s="179">
        <v>18</v>
      </c>
      <c r="Z83" s="179">
        <v>0</v>
      </c>
      <c r="AA83" s="179">
        <v>14</v>
      </c>
      <c r="AB83" s="179">
        <v>27</v>
      </c>
      <c r="AC83" s="177">
        <f t="shared" si="285"/>
        <v>181</v>
      </c>
      <c r="AD83" s="181">
        <v>176</v>
      </c>
      <c r="AE83" s="181">
        <v>0</v>
      </c>
      <c r="AF83" s="181">
        <v>3</v>
      </c>
      <c r="AG83" s="181">
        <v>0</v>
      </c>
      <c r="AH83" s="181">
        <v>0</v>
      </c>
      <c r="AI83" s="181">
        <v>2</v>
      </c>
      <c r="AJ83" s="181">
        <v>0</v>
      </c>
      <c r="AK83" s="181">
        <v>0</v>
      </c>
      <c r="AL83" s="175" t="b">
        <f t="shared" si="273"/>
        <v>1</v>
      </c>
      <c r="AM83" s="246">
        <v>181</v>
      </c>
      <c r="AN83" s="248">
        <f t="shared" si="269"/>
        <v>0</v>
      </c>
      <c r="AO83" s="246">
        <v>0</v>
      </c>
      <c r="AQ83" s="225"/>
      <c r="AR83" s="175" t="s">
        <v>538</v>
      </c>
      <c r="AS83" s="177">
        <f t="shared" si="286"/>
        <v>181</v>
      </c>
      <c r="AT83" s="179">
        <v>15</v>
      </c>
      <c r="AU83" s="179">
        <v>31</v>
      </c>
      <c r="AV83" s="179">
        <v>0</v>
      </c>
      <c r="AW83" s="179">
        <v>10</v>
      </c>
      <c r="AX83" s="179">
        <v>32</v>
      </c>
      <c r="AY83" s="177">
        <f t="shared" si="274"/>
        <v>185</v>
      </c>
      <c r="AZ83" s="179">
        <v>178</v>
      </c>
      <c r="BA83" s="179">
        <v>0</v>
      </c>
      <c r="BB83" s="179">
        <v>5</v>
      </c>
      <c r="BC83" s="179">
        <v>0</v>
      </c>
      <c r="BD83" s="179">
        <v>0</v>
      </c>
      <c r="BE83" s="179">
        <v>2</v>
      </c>
      <c r="BF83" s="179">
        <v>0</v>
      </c>
      <c r="BG83" s="179">
        <v>0</v>
      </c>
      <c r="BH83" s="262">
        <v>185</v>
      </c>
      <c r="BI83" s="224">
        <f t="shared" si="270"/>
        <v>0</v>
      </c>
      <c r="BJ83" s="175" t="b">
        <f t="shared" si="263"/>
        <v>0</v>
      </c>
      <c r="BK83" s="175" t="s">
        <v>538</v>
      </c>
      <c r="BL83" s="180">
        <f t="shared" si="287"/>
        <v>185</v>
      </c>
      <c r="BM83" s="179">
        <v>9</v>
      </c>
      <c r="BN83" s="179">
        <v>13</v>
      </c>
      <c r="BO83" s="179"/>
      <c r="BP83" s="179">
        <v>8</v>
      </c>
      <c r="BQ83" s="179">
        <v>28</v>
      </c>
      <c r="BR83" s="181">
        <f t="shared" si="241"/>
        <v>171</v>
      </c>
      <c r="BS83" s="179">
        <v>167</v>
      </c>
      <c r="BT83" s="181">
        <v>0</v>
      </c>
      <c r="BU83" s="179">
        <v>0</v>
      </c>
      <c r="BV83" s="179">
        <v>0</v>
      </c>
      <c r="BW83" s="181">
        <v>0</v>
      </c>
      <c r="BX83" s="181">
        <v>0</v>
      </c>
      <c r="BY83" s="181">
        <v>0</v>
      </c>
      <c r="BZ83" s="181">
        <v>4</v>
      </c>
      <c r="CA83" s="181">
        <v>0</v>
      </c>
      <c r="CB83" s="181">
        <v>0</v>
      </c>
      <c r="CC83" s="181">
        <v>0</v>
      </c>
      <c r="CD83" s="175" t="b">
        <f t="shared" si="271"/>
        <v>1</v>
      </c>
      <c r="CE83" s="246">
        <v>171</v>
      </c>
      <c r="CF83" s="265" t="b">
        <f t="shared" si="272"/>
        <v>1</v>
      </c>
      <c r="CG83" s="259">
        <f t="shared" si="281"/>
        <v>0</v>
      </c>
      <c r="CH83" s="175" t="s">
        <v>538</v>
      </c>
      <c r="CI83" s="204">
        <f t="shared" si="288"/>
        <v>185</v>
      </c>
      <c r="CJ83" s="204">
        <f t="shared" si="289"/>
        <v>58</v>
      </c>
      <c r="CK83" s="204">
        <f t="shared" si="290"/>
        <v>89</v>
      </c>
      <c r="CL83" s="204">
        <f t="shared" si="291"/>
        <v>0</v>
      </c>
      <c r="CM83" s="204">
        <f t="shared" si="292"/>
        <v>52</v>
      </c>
      <c r="CN83" s="204">
        <f t="shared" si="293"/>
        <v>109</v>
      </c>
      <c r="CO83" s="204">
        <f t="shared" si="294"/>
        <v>171</v>
      </c>
      <c r="CP83" s="361">
        <f t="shared" si="295"/>
        <v>167</v>
      </c>
      <c r="CQ83" s="361">
        <f t="shared" si="296"/>
        <v>0</v>
      </c>
      <c r="CR83" s="361">
        <f t="shared" si="297"/>
        <v>0</v>
      </c>
      <c r="CS83" s="361">
        <f t="shared" si="298"/>
        <v>0</v>
      </c>
      <c r="CT83" s="361">
        <f t="shared" si="299"/>
        <v>0</v>
      </c>
      <c r="CU83" s="361">
        <f t="shared" si="300"/>
        <v>0</v>
      </c>
      <c r="CV83" s="361">
        <f t="shared" si="301"/>
        <v>0</v>
      </c>
      <c r="CW83" s="361">
        <f t="shared" si="302"/>
        <v>4</v>
      </c>
      <c r="CX83" s="361">
        <f t="shared" si="303"/>
        <v>0</v>
      </c>
      <c r="CY83" s="361">
        <f t="shared" si="304"/>
        <v>0</v>
      </c>
      <c r="CZ83" s="361">
        <f t="shared" si="305"/>
        <v>0</v>
      </c>
      <c r="DA83" s="175" t="b">
        <f t="shared" si="264"/>
        <v>1</v>
      </c>
      <c r="DB83" s="175" t="b">
        <f t="shared" si="265"/>
        <v>1</v>
      </c>
      <c r="DC83" s="175" t="b">
        <f t="shared" si="266"/>
        <v>1</v>
      </c>
      <c r="DD83" s="184">
        <f t="shared" si="267"/>
        <v>0</v>
      </c>
    </row>
    <row r="84" spans="1:108" s="175" customFormat="1" x14ac:dyDescent="0.35">
      <c r="B84" s="192" t="s">
        <v>173</v>
      </c>
      <c r="C84" s="181">
        <v>2289</v>
      </c>
      <c r="D84" s="163">
        <v>114</v>
      </c>
      <c r="E84" s="163">
        <v>0</v>
      </c>
      <c r="F84" s="163">
        <v>0</v>
      </c>
      <c r="G84" s="163">
        <v>109</v>
      </c>
      <c r="H84" s="163">
        <v>0</v>
      </c>
      <c r="I84" s="162">
        <f t="shared" si="268"/>
        <v>2294</v>
      </c>
      <c r="J84" s="174">
        <v>2077</v>
      </c>
      <c r="K84" s="174">
        <v>2</v>
      </c>
      <c r="L84" s="174">
        <v>206</v>
      </c>
      <c r="M84" s="174">
        <v>0</v>
      </c>
      <c r="N84" s="174">
        <v>9</v>
      </c>
      <c r="O84" s="174">
        <v>0</v>
      </c>
      <c r="P84" s="174">
        <v>0</v>
      </c>
      <c r="Q84" s="181">
        <v>0</v>
      </c>
      <c r="R84" s="175" t="b">
        <f t="shared" si="260"/>
        <v>1</v>
      </c>
      <c r="S84" s="176">
        <f t="shared" si="261"/>
        <v>2294</v>
      </c>
      <c r="T84" s="175">
        <v>2294</v>
      </c>
      <c r="U84" s="230">
        <f t="shared" si="262"/>
        <v>0</v>
      </c>
      <c r="V84" s="192" t="s">
        <v>173</v>
      </c>
      <c r="W84" s="177">
        <f t="shared" si="284"/>
        <v>2294</v>
      </c>
      <c r="X84" s="179">
        <v>79</v>
      </c>
      <c r="Y84" s="179">
        <v>16</v>
      </c>
      <c r="Z84" s="179">
        <v>0</v>
      </c>
      <c r="AA84" s="179">
        <v>79</v>
      </c>
      <c r="AB84" s="179">
        <v>33</v>
      </c>
      <c r="AC84" s="177">
        <f t="shared" si="285"/>
        <v>2277</v>
      </c>
      <c r="AD84" s="181">
        <v>2037</v>
      </c>
      <c r="AE84" s="181">
        <v>6</v>
      </c>
      <c r="AF84" s="181">
        <v>225</v>
      </c>
      <c r="AG84" s="181">
        <v>0</v>
      </c>
      <c r="AH84" s="181">
        <v>9</v>
      </c>
      <c r="AI84" s="181">
        <v>0</v>
      </c>
      <c r="AJ84" s="181">
        <v>0</v>
      </c>
      <c r="AK84" s="181">
        <v>0</v>
      </c>
      <c r="AL84" s="175" t="b">
        <f t="shared" si="273"/>
        <v>1</v>
      </c>
      <c r="AM84" s="246">
        <v>2277</v>
      </c>
      <c r="AN84" s="248">
        <f t="shared" si="269"/>
        <v>0</v>
      </c>
      <c r="AO84" s="246">
        <v>0</v>
      </c>
      <c r="AQ84" s="225"/>
      <c r="AR84" s="192" t="s">
        <v>173</v>
      </c>
      <c r="AS84" s="177">
        <f t="shared" si="286"/>
        <v>2277</v>
      </c>
      <c r="AT84" s="179">
        <v>88</v>
      </c>
      <c r="AU84" s="179">
        <v>2</v>
      </c>
      <c r="AV84" s="179">
        <v>0</v>
      </c>
      <c r="AW84" s="179">
        <v>60</v>
      </c>
      <c r="AX84" s="179">
        <v>0</v>
      </c>
      <c r="AY84" s="177">
        <f t="shared" si="274"/>
        <v>2307</v>
      </c>
      <c r="AZ84" s="179">
        <v>2054</v>
      </c>
      <c r="BA84" s="179">
        <v>5</v>
      </c>
      <c r="BB84" s="179">
        <v>239</v>
      </c>
      <c r="BC84" s="179">
        <v>0</v>
      </c>
      <c r="BD84" s="179">
        <v>9</v>
      </c>
      <c r="BE84" s="179">
        <v>0</v>
      </c>
      <c r="BF84" s="179">
        <v>0</v>
      </c>
      <c r="BG84" s="179">
        <v>0</v>
      </c>
      <c r="BH84" s="262">
        <v>2307</v>
      </c>
      <c r="BI84" s="224">
        <f t="shared" si="270"/>
        <v>0</v>
      </c>
      <c r="BJ84" s="175" t="b">
        <f t="shared" si="263"/>
        <v>0</v>
      </c>
      <c r="BK84" s="192" t="s">
        <v>173</v>
      </c>
      <c r="BL84" s="180">
        <f t="shared" si="287"/>
        <v>2307</v>
      </c>
      <c r="BM84" s="179">
        <v>103</v>
      </c>
      <c r="BN84" s="179">
        <v>10</v>
      </c>
      <c r="BO84" s="179"/>
      <c r="BP84" s="179">
        <v>769</v>
      </c>
      <c r="BQ84" s="255">
        <v>1</v>
      </c>
      <c r="BR84" s="181">
        <f t="shared" si="241"/>
        <v>1650</v>
      </c>
      <c r="BS84" s="179">
        <v>1402</v>
      </c>
      <c r="BT84" s="181">
        <v>0</v>
      </c>
      <c r="BU84" s="179">
        <v>0</v>
      </c>
      <c r="BV84" s="179">
        <v>9</v>
      </c>
      <c r="BW84" s="181">
        <v>5</v>
      </c>
      <c r="BX84" s="181">
        <v>5</v>
      </c>
      <c r="BY84" s="181">
        <v>2</v>
      </c>
      <c r="BZ84" s="181">
        <v>224</v>
      </c>
      <c r="CA84" s="181">
        <v>0</v>
      </c>
      <c r="CB84" s="179">
        <v>0</v>
      </c>
      <c r="CC84" s="181">
        <v>3</v>
      </c>
      <c r="CD84" s="175" t="b">
        <f t="shared" si="271"/>
        <v>1</v>
      </c>
      <c r="CE84" s="246">
        <v>1650</v>
      </c>
      <c r="CF84" s="265" t="b">
        <f t="shared" si="272"/>
        <v>1</v>
      </c>
      <c r="CG84" s="259">
        <f t="shared" si="281"/>
        <v>0</v>
      </c>
      <c r="CH84" s="192" t="s">
        <v>173</v>
      </c>
      <c r="CI84" s="204">
        <f t="shared" si="288"/>
        <v>2289</v>
      </c>
      <c r="CJ84" s="204">
        <f t="shared" si="289"/>
        <v>384</v>
      </c>
      <c r="CK84" s="204">
        <f t="shared" si="290"/>
        <v>28</v>
      </c>
      <c r="CL84" s="204">
        <f t="shared" si="291"/>
        <v>0</v>
      </c>
      <c r="CM84" s="204">
        <f t="shared" si="292"/>
        <v>1017</v>
      </c>
      <c r="CN84" s="204">
        <f t="shared" si="293"/>
        <v>34</v>
      </c>
      <c r="CO84" s="204">
        <f t="shared" si="294"/>
        <v>1650</v>
      </c>
      <c r="CP84" s="361">
        <f t="shared" si="295"/>
        <v>1402</v>
      </c>
      <c r="CQ84" s="361">
        <f t="shared" si="296"/>
        <v>0</v>
      </c>
      <c r="CR84" s="361">
        <f t="shared" si="297"/>
        <v>0</v>
      </c>
      <c r="CS84" s="361">
        <f t="shared" si="298"/>
        <v>9</v>
      </c>
      <c r="CT84" s="361">
        <f t="shared" si="299"/>
        <v>5</v>
      </c>
      <c r="CU84" s="361">
        <f t="shared" si="300"/>
        <v>5</v>
      </c>
      <c r="CV84" s="361">
        <f t="shared" si="301"/>
        <v>2</v>
      </c>
      <c r="CW84" s="361">
        <f t="shared" si="302"/>
        <v>224</v>
      </c>
      <c r="CX84" s="361">
        <f t="shared" si="303"/>
        <v>0</v>
      </c>
      <c r="CY84" s="361">
        <f t="shared" si="304"/>
        <v>0</v>
      </c>
      <c r="CZ84" s="361">
        <f t="shared" si="305"/>
        <v>3</v>
      </c>
      <c r="DA84" s="175" t="b">
        <f t="shared" si="264"/>
        <v>1</v>
      </c>
      <c r="DB84" s="175" t="b">
        <f t="shared" si="265"/>
        <v>1</v>
      </c>
      <c r="DC84" s="175" t="b">
        <f t="shared" si="266"/>
        <v>1</v>
      </c>
      <c r="DD84" s="184">
        <f t="shared" si="267"/>
        <v>0</v>
      </c>
    </row>
    <row r="85" spans="1:108" s="175" customFormat="1" x14ac:dyDescent="0.35">
      <c r="B85" s="175" t="s">
        <v>539</v>
      </c>
      <c r="C85" s="181">
        <v>2097</v>
      </c>
      <c r="D85" s="163">
        <v>61</v>
      </c>
      <c r="E85" s="163">
        <f>1+6</f>
        <v>7</v>
      </c>
      <c r="F85" s="163">
        <v>0</v>
      </c>
      <c r="G85" s="163">
        <v>43</v>
      </c>
      <c r="H85" s="163">
        <v>0</v>
      </c>
      <c r="I85" s="162">
        <f t="shared" si="268"/>
        <v>2122</v>
      </c>
      <c r="J85" s="174">
        <v>2050</v>
      </c>
      <c r="K85" s="174">
        <v>0</v>
      </c>
      <c r="L85" s="174">
        <v>55</v>
      </c>
      <c r="M85" s="174">
        <v>0</v>
      </c>
      <c r="N85" s="174">
        <v>1</v>
      </c>
      <c r="O85" s="174">
        <v>16</v>
      </c>
      <c r="P85" s="174">
        <v>0</v>
      </c>
      <c r="Q85" s="181">
        <v>0</v>
      </c>
      <c r="R85" s="175" t="b">
        <f t="shared" si="260"/>
        <v>1</v>
      </c>
      <c r="S85" s="176">
        <f t="shared" si="261"/>
        <v>2122</v>
      </c>
      <c r="T85" s="175">
        <v>2122</v>
      </c>
      <c r="U85" s="230">
        <f t="shared" si="262"/>
        <v>0</v>
      </c>
      <c r="V85" s="175" t="s">
        <v>539</v>
      </c>
      <c r="W85" s="177">
        <f t="shared" si="284"/>
        <v>2122</v>
      </c>
      <c r="X85" s="179">
        <v>50</v>
      </c>
      <c r="Y85" s="179">
        <v>2</v>
      </c>
      <c r="Z85" s="179">
        <v>0</v>
      </c>
      <c r="AA85" s="179">
        <v>25</v>
      </c>
      <c r="AB85" s="179">
        <v>0</v>
      </c>
      <c r="AC85" s="177">
        <f t="shared" si="285"/>
        <v>2149</v>
      </c>
      <c r="AD85" s="181">
        <v>2081</v>
      </c>
      <c r="AE85" s="181">
        <v>0</v>
      </c>
      <c r="AF85" s="181">
        <v>56</v>
      </c>
      <c r="AG85" s="181">
        <v>0</v>
      </c>
      <c r="AH85" s="181">
        <v>1</v>
      </c>
      <c r="AI85" s="181">
        <v>11</v>
      </c>
      <c r="AJ85" s="181">
        <v>0</v>
      </c>
      <c r="AK85" s="181">
        <v>0</v>
      </c>
      <c r="AL85" s="175" t="b">
        <f t="shared" si="273"/>
        <v>1</v>
      </c>
      <c r="AM85" s="246">
        <v>2149</v>
      </c>
      <c r="AN85" s="248">
        <f t="shared" si="269"/>
        <v>0</v>
      </c>
      <c r="AO85" s="246">
        <v>0</v>
      </c>
      <c r="AQ85" s="225"/>
      <c r="AR85" s="175" t="s">
        <v>539</v>
      </c>
      <c r="AS85" s="177">
        <f t="shared" si="286"/>
        <v>2149</v>
      </c>
      <c r="AT85" s="179">
        <v>60</v>
      </c>
      <c r="AU85" s="179">
        <v>2</v>
      </c>
      <c r="AV85" s="179">
        <v>0</v>
      </c>
      <c r="AW85" s="179">
        <v>29</v>
      </c>
      <c r="AX85" s="179">
        <v>0</v>
      </c>
      <c r="AY85" s="177">
        <f t="shared" si="274"/>
        <v>2182</v>
      </c>
      <c r="AZ85" s="179">
        <v>2109</v>
      </c>
      <c r="BA85" s="179">
        <v>0</v>
      </c>
      <c r="BB85" s="179">
        <v>56</v>
      </c>
      <c r="BC85" s="179">
        <v>0</v>
      </c>
      <c r="BD85" s="179">
        <v>2</v>
      </c>
      <c r="BE85" s="179">
        <v>15</v>
      </c>
      <c r="BF85" s="179">
        <v>0</v>
      </c>
      <c r="BG85" s="179">
        <v>0</v>
      </c>
      <c r="BH85" s="262">
        <v>2182</v>
      </c>
      <c r="BI85" s="224">
        <f t="shared" si="270"/>
        <v>0</v>
      </c>
      <c r="BJ85" s="175" t="b">
        <f t="shared" si="263"/>
        <v>0</v>
      </c>
      <c r="BK85" s="175" t="s">
        <v>539</v>
      </c>
      <c r="BL85" s="180">
        <f t="shared" si="287"/>
        <v>2182</v>
      </c>
      <c r="BM85" s="179">
        <v>48</v>
      </c>
      <c r="BN85" s="179">
        <v>10</v>
      </c>
      <c r="BO85" s="179"/>
      <c r="BP85" s="179">
        <v>26</v>
      </c>
      <c r="BQ85" s="179">
        <v>1</v>
      </c>
      <c r="BR85" s="181">
        <f t="shared" si="241"/>
        <v>2213</v>
      </c>
      <c r="BS85" s="179">
        <v>2132</v>
      </c>
      <c r="BT85" s="181">
        <v>0</v>
      </c>
      <c r="BU85" s="179">
        <v>0</v>
      </c>
      <c r="BV85" s="179">
        <v>0</v>
      </c>
      <c r="BW85" s="181">
        <v>81</v>
      </c>
      <c r="BX85" s="181">
        <v>0</v>
      </c>
      <c r="BY85" s="181">
        <v>0</v>
      </c>
      <c r="BZ85" s="181">
        <v>0</v>
      </c>
      <c r="CA85" s="181">
        <v>0</v>
      </c>
      <c r="CB85" s="181">
        <v>0</v>
      </c>
      <c r="CC85" s="181">
        <v>0</v>
      </c>
      <c r="CD85" s="175" t="b">
        <f t="shared" si="271"/>
        <v>1</v>
      </c>
      <c r="CE85" s="246">
        <v>2213</v>
      </c>
      <c r="CF85" s="265" t="b">
        <f t="shared" si="272"/>
        <v>1</v>
      </c>
      <c r="CG85" s="259">
        <f t="shared" si="281"/>
        <v>0</v>
      </c>
      <c r="CH85" s="175" t="s">
        <v>539</v>
      </c>
      <c r="CI85" s="204">
        <f t="shared" si="288"/>
        <v>2097</v>
      </c>
      <c r="CJ85" s="204">
        <f t="shared" si="289"/>
        <v>219</v>
      </c>
      <c r="CK85" s="204">
        <f t="shared" si="290"/>
        <v>21</v>
      </c>
      <c r="CL85" s="204">
        <f t="shared" si="291"/>
        <v>0</v>
      </c>
      <c r="CM85" s="204">
        <f t="shared" si="292"/>
        <v>123</v>
      </c>
      <c r="CN85" s="204">
        <f t="shared" si="293"/>
        <v>1</v>
      </c>
      <c r="CO85" s="204">
        <f t="shared" si="294"/>
        <v>2213</v>
      </c>
      <c r="CP85" s="361">
        <f t="shared" si="295"/>
        <v>2132</v>
      </c>
      <c r="CQ85" s="361">
        <f t="shared" si="296"/>
        <v>0</v>
      </c>
      <c r="CR85" s="361">
        <f t="shared" si="297"/>
        <v>0</v>
      </c>
      <c r="CS85" s="361">
        <f t="shared" si="298"/>
        <v>0</v>
      </c>
      <c r="CT85" s="361">
        <f t="shared" si="299"/>
        <v>81</v>
      </c>
      <c r="CU85" s="361">
        <f t="shared" si="300"/>
        <v>0</v>
      </c>
      <c r="CV85" s="361">
        <f t="shared" si="301"/>
        <v>0</v>
      </c>
      <c r="CW85" s="361">
        <f t="shared" si="302"/>
        <v>0</v>
      </c>
      <c r="CX85" s="361">
        <f t="shared" si="303"/>
        <v>0</v>
      </c>
      <c r="CY85" s="361">
        <f t="shared" si="304"/>
        <v>0</v>
      </c>
      <c r="CZ85" s="361">
        <f t="shared" si="305"/>
        <v>0</v>
      </c>
      <c r="DA85" s="175" t="b">
        <f t="shared" si="264"/>
        <v>1</v>
      </c>
      <c r="DB85" s="175" t="b">
        <f t="shared" si="265"/>
        <v>1</v>
      </c>
      <c r="DC85" s="175" t="b">
        <f t="shared" si="266"/>
        <v>1</v>
      </c>
      <c r="DD85" s="184">
        <f t="shared" si="267"/>
        <v>0</v>
      </c>
    </row>
    <row r="86" spans="1:108" s="175" customFormat="1" x14ac:dyDescent="0.35">
      <c r="B86" s="175" t="s">
        <v>540</v>
      </c>
      <c r="C86" s="181">
        <v>327</v>
      </c>
      <c r="D86" s="163">
        <v>6</v>
      </c>
      <c r="E86" s="163">
        <v>1</v>
      </c>
      <c r="F86" s="163">
        <v>0</v>
      </c>
      <c r="G86" s="163">
        <v>10</v>
      </c>
      <c r="H86" s="163">
        <v>0</v>
      </c>
      <c r="I86" s="162">
        <f t="shared" si="268"/>
        <v>324</v>
      </c>
      <c r="J86" s="174">
        <v>318</v>
      </c>
      <c r="K86" s="174">
        <v>0</v>
      </c>
      <c r="L86" s="174">
        <v>6</v>
      </c>
      <c r="M86" s="174">
        <v>0</v>
      </c>
      <c r="N86" s="174">
        <v>0</v>
      </c>
      <c r="O86" s="174">
        <v>0</v>
      </c>
      <c r="P86" s="174">
        <v>0</v>
      </c>
      <c r="Q86" s="181">
        <v>0</v>
      </c>
      <c r="R86" s="175" t="b">
        <f t="shared" si="260"/>
        <v>1</v>
      </c>
      <c r="S86" s="176">
        <f t="shared" si="261"/>
        <v>324</v>
      </c>
      <c r="T86" s="175">
        <v>324</v>
      </c>
      <c r="U86" s="230">
        <f t="shared" si="262"/>
        <v>0</v>
      </c>
      <c r="V86" s="175" t="s">
        <v>540</v>
      </c>
      <c r="W86" s="177">
        <f t="shared" si="284"/>
        <v>324</v>
      </c>
      <c r="X86" s="179">
        <v>6</v>
      </c>
      <c r="Y86" s="179">
        <v>0</v>
      </c>
      <c r="Z86" s="179">
        <v>0</v>
      </c>
      <c r="AA86" s="179">
        <v>3</v>
      </c>
      <c r="AB86" s="179">
        <v>0</v>
      </c>
      <c r="AC86" s="177">
        <f t="shared" si="285"/>
        <v>327</v>
      </c>
      <c r="AD86" s="181">
        <v>318</v>
      </c>
      <c r="AE86" s="181">
        <v>0</v>
      </c>
      <c r="AF86" s="181">
        <v>9</v>
      </c>
      <c r="AG86" s="181">
        <v>0</v>
      </c>
      <c r="AH86" s="181">
        <v>0</v>
      </c>
      <c r="AI86" s="181">
        <v>0</v>
      </c>
      <c r="AJ86" s="181">
        <v>0</v>
      </c>
      <c r="AK86" s="181">
        <v>0</v>
      </c>
      <c r="AL86" s="175" t="b">
        <f t="shared" si="273"/>
        <v>1</v>
      </c>
      <c r="AM86" s="246">
        <v>327</v>
      </c>
      <c r="AN86" s="248">
        <f t="shared" si="269"/>
        <v>0</v>
      </c>
      <c r="AO86" s="246">
        <v>0</v>
      </c>
      <c r="AQ86" s="225"/>
      <c r="AR86" s="175" t="s">
        <v>540</v>
      </c>
      <c r="AS86" s="177">
        <f t="shared" si="286"/>
        <v>327</v>
      </c>
      <c r="AT86" s="179">
        <v>5</v>
      </c>
      <c r="AU86" s="179">
        <v>1</v>
      </c>
      <c r="AV86" s="179">
        <v>0</v>
      </c>
      <c r="AW86" s="179">
        <v>12</v>
      </c>
      <c r="AX86" s="179">
        <v>0</v>
      </c>
      <c r="AY86" s="177">
        <f t="shared" si="274"/>
        <v>321</v>
      </c>
      <c r="AZ86" s="179">
        <v>310</v>
      </c>
      <c r="BA86" s="179">
        <v>0</v>
      </c>
      <c r="BB86" s="179">
        <v>10</v>
      </c>
      <c r="BC86" s="179">
        <v>0</v>
      </c>
      <c r="BD86" s="179">
        <v>1</v>
      </c>
      <c r="BE86" s="179">
        <v>0</v>
      </c>
      <c r="BF86" s="179">
        <v>0</v>
      </c>
      <c r="BG86" s="179">
        <v>0</v>
      </c>
      <c r="BH86" s="262">
        <v>321</v>
      </c>
      <c r="BI86" s="224">
        <f t="shared" si="270"/>
        <v>0</v>
      </c>
      <c r="BJ86" s="175" t="b">
        <f t="shared" si="263"/>
        <v>0</v>
      </c>
      <c r="BK86" s="175" t="s">
        <v>540</v>
      </c>
      <c r="BL86" s="180">
        <f t="shared" si="287"/>
        <v>321</v>
      </c>
      <c r="BM86" s="179">
        <v>14</v>
      </c>
      <c r="BN86" s="179"/>
      <c r="BO86" s="179"/>
      <c r="BP86" s="179">
        <v>9</v>
      </c>
      <c r="BQ86" s="179"/>
      <c r="BR86" s="181">
        <f t="shared" si="241"/>
        <v>326</v>
      </c>
      <c r="BS86" s="179">
        <v>315</v>
      </c>
      <c r="BT86" s="181">
        <v>0</v>
      </c>
      <c r="BU86" s="179">
        <v>0</v>
      </c>
      <c r="BV86" s="179">
        <v>1</v>
      </c>
      <c r="BW86" s="181">
        <v>1</v>
      </c>
      <c r="BX86" s="181">
        <v>0</v>
      </c>
      <c r="BY86" s="181">
        <v>0</v>
      </c>
      <c r="BZ86" s="181">
        <v>9</v>
      </c>
      <c r="CA86" s="181">
        <v>0</v>
      </c>
      <c r="CB86" s="181">
        <v>0</v>
      </c>
      <c r="CC86" s="181">
        <v>0</v>
      </c>
      <c r="CD86" s="175" t="b">
        <f t="shared" si="271"/>
        <v>1</v>
      </c>
      <c r="CE86" s="246">
        <v>326</v>
      </c>
      <c r="CF86" s="265" t="b">
        <f t="shared" si="272"/>
        <v>1</v>
      </c>
      <c r="CG86" s="259">
        <f t="shared" si="281"/>
        <v>0</v>
      </c>
      <c r="CH86" s="175" t="s">
        <v>540</v>
      </c>
      <c r="CI86" s="204">
        <f t="shared" si="288"/>
        <v>327</v>
      </c>
      <c r="CJ86" s="204">
        <f t="shared" si="289"/>
        <v>31</v>
      </c>
      <c r="CK86" s="204">
        <f t="shared" si="290"/>
        <v>2</v>
      </c>
      <c r="CL86" s="204">
        <f t="shared" si="291"/>
        <v>0</v>
      </c>
      <c r="CM86" s="204">
        <f t="shared" si="292"/>
        <v>34</v>
      </c>
      <c r="CN86" s="204">
        <f t="shared" si="293"/>
        <v>0</v>
      </c>
      <c r="CO86" s="204">
        <f t="shared" si="294"/>
        <v>326</v>
      </c>
      <c r="CP86" s="361">
        <f t="shared" si="295"/>
        <v>315</v>
      </c>
      <c r="CQ86" s="361">
        <f t="shared" si="296"/>
        <v>0</v>
      </c>
      <c r="CR86" s="361">
        <f t="shared" si="297"/>
        <v>0</v>
      </c>
      <c r="CS86" s="361">
        <f t="shared" si="298"/>
        <v>1</v>
      </c>
      <c r="CT86" s="361">
        <f t="shared" si="299"/>
        <v>1</v>
      </c>
      <c r="CU86" s="361">
        <f t="shared" si="300"/>
        <v>0</v>
      </c>
      <c r="CV86" s="361">
        <f t="shared" si="301"/>
        <v>0</v>
      </c>
      <c r="CW86" s="361">
        <f t="shared" si="302"/>
        <v>9</v>
      </c>
      <c r="CX86" s="361">
        <f t="shared" si="303"/>
        <v>0</v>
      </c>
      <c r="CY86" s="361">
        <f t="shared" si="304"/>
        <v>0</v>
      </c>
      <c r="CZ86" s="361">
        <f t="shared" si="305"/>
        <v>0</v>
      </c>
      <c r="DA86" s="175" t="b">
        <f t="shared" si="264"/>
        <v>1</v>
      </c>
      <c r="DB86" s="175" t="b">
        <f t="shared" si="265"/>
        <v>1</v>
      </c>
      <c r="DC86" s="175" t="b">
        <f t="shared" si="266"/>
        <v>1</v>
      </c>
      <c r="DD86" s="184">
        <f t="shared" si="267"/>
        <v>0</v>
      </c>
    </row>
    <row r="87" spans="1:108" s="175" customFormat="1" x14ac:dyDescent="0.35">
      <c r="B87" s="175" t="s">
        <v>541</v>
      </c>
      <c r="C87" s="181">
        <v>587</v>
      </c>
      <c r="D87" s="163">
        <v>20</v>
      </c>
      <c r="E87" s="163">
        <v>33</v>
      </c>
      <c r="F87" s="163">
        <v>1</v>
      </c>
      <c r="G87" s="163">
        <v>18</v>
      </c>
      <c r="H87" s="163">
        <v>46</v>
      </c>
      <c r="I87" s="162">
        <f t="shared" si="268"/>
        <v>577</v>
      </c>
      <c r="J87" s="174">
        <v>556</v>
      </c>
      <c r="K87" s="174">
        <v>0</v>
      </c>
      <c r="L87" s="174">
        <v>12</v>
      </c>
      <c r="M87" s="174">
        <v>0</v>
      </c>
      <c r="N87" s="174">
        <v>9</v>
      </c>
      <c r="O87" s="174">
        <v>0</v>
      </c>
      <c r="P87" s="174">
        <v>0</v>
      </c>
      <c r="Q87" s="181">
        <v>0</v>
      </c>
      <c r="R87" s="175" t="b">
        <f t="shared" si="260"/>
        <v>1</v>
      </c>
      <c r="S87" s="176">
        <f t="shared" si="261"/>
        <v>577</v>
      </c>
      <c r="T87" s="175">
        <v>577</v>
      </c>
      <c r="U87" s="230">
        <f t="shared" si="262"/>
        <v>0</v>
      </c>
      <c r="V87" s="175" t="s">
        <v>541</v>
      </c>
      <c r="W87" s="177">
        <f t="shared" si="284"/>
        <v>577</v>
      </c>
      <c r="X87" s="179">
        <v>19</v>
      </c>
      <c r="Y87" s="179">
        <v>19</v>
      </c>
      <c r="Z87" s="179">
        <v>0</v>
      </c>
      <c r="AA87" s="179">
        <v>14</v>
      </c>
      <c r="AB87" s="179">
        <v>316</v>
      </c>
      <c r="AC87" s="177">
        <f t="shared" si="285"/>
        <v>285</v>
      </c>
      <c r="AD87" s="181">
        <v>282</v>
      </c>
      <c r="AE87" s="181">
        <v>0</v>
      </c>
      <c r="AF87" s="181">
        <v>1</v>
      </c>
      <c r="AG87" s="181">
        <v>0</v>
      </c>
      <c r="AH87" s="181">
        <v>2</v>
      </c>
      <c r="AI87" s="181">
        <v>0</v>
      </c>
      <c r="AJ87" s="181">
        <v>0</v>
      </c>
      <c r="AK87" s="181">
        <v>0</v>
      </c>
      <c r="AL87" s="175" t="b">
        <f t="shared" si="273"/>
        <v>1</v>
      </c>
      <c r="AM87" s="246">
        <v>285</v>
      </c>
      <c r="AN87" s="248">
        <f t="shared" si="269"/>
        <v>0</v>
      </c>
      <c r="AO87" s="246">
        <v>0</v>
      </c>
      <c r="AQ87" s="225"/>
      <c r="AR87" s="175" t="s">
        <v>541</v>
      </c>
      <c r="AS87" s="177">
        <f t="shared" si="286"/>
        <v>285</v>
      </c>
      <c r="AT87" s="179">
        <v>14</v>
      </c>
      <c r="AU87" s="179">
        <v>44</v>
      </c>
      <c r="AV87" s="179">
        <v>0</v>
      </c>
      <c r="AW87" s="179">
        <v>24</v>
      </c>
      <c r="AX87" s="179">
        <v>2</v>
      </c>
      <c r="AY87" s="177">
        <f t="shared" si="274"/>
        <v>317</v>
      </c>
      <c r="AZ87" s="179">
        <v>314</v>
      </c>
      <c r="BA87" s="179">
        <v>0</v>
      </c>
      <c r="BB87" s="179">
        <v>1</v>
      </c>
      <c r="BC87" s="179">
        <v>0</v>
      </c>
      <c r="BD87" s="179">
        <v>2</v>
      </c>
      <c r="BE87" s="179">
        <v>0</v>
      </c>
      <c r="BF87" s="179">
        <v>0</v>
      </c>
      <c r="BG87" s="179">
        <v>0</v>
      </c>
      <c r="BH87" s="262">
        <v>317</v>
      </c>
      <c r="BI87" s="224">
        <f t="shared" si="270"/>
        <v>0</v>
      </c>
      <c r="BJ87" s="175" t="b">
        <f t="shared" si="263"/>
        <v>0</v>
      </c>
      <c r="BK87" s="175" t="s">
        <v>541</v>
      </c>
      <c r="BL87" s="180">
        <f t="shared" si="287"/>
        <v>317</v>
      </c>
      <c r="BM87" s="179">
        <v>26</v>
      </c>
      <c r="BN87" s="179">
        <v>52</v>
      </c>
      <c r="BO87" s="179"/>
      <c r="BP87" s="179">
        <v>19</v>
      </c>
      <c r="BQ87" s="179">
        <v>93</v>
      </c>
      <c r="BR87" s="181">
        <f t="shared" si="241"/>
        <v>283</v>
      </c>
      <c r="BS87" s="179">
        <v>279</v>
      </c>
      <c r="BT87" s="181">
        <v>0</v>
      </c>
      <c r="BU87" s="179">
        <v>0</v>
      </c>
      <c r="BV87" s="179">
        <v>0</v>
      </c>
      <c r="BW87" s="181">
        <v>3</v>
      </c>
      <c r="BX87" s="181">
        <v>1</v>
      </c>
      <c r="BY87" s="181">
        <v>0</v>
      </c>
      <c r="BZ87" s="181">
        <v>0</v>
      </c>
      <c r="CA87" s="181">
        <v>0</v>
      </c>
      <c r="CB87" s="181">
        <v>0</v>
      </c>
      <c r="CC87" s="181">
        <v>0</v>
      </c>
      <c r="CD87" s="175" t="b">
        <f t="shared" si="271"/>
        <v>1</v>
      </c>
      <c r="CE87" s="246">
        <v>283</v>
      </c>
      <c r="CF87" s="265" t="b">
        <f t="shared" si="272"/>
        <v>1</v>
      </c>
      <c r="CG87" s="259">
        <f t="shared" si="281"/>
        <v>0</v>
      </c>
      <c r="CH87" s="175" t="s">
        <v>541</v>
      </c>
      <c r="CI87" s="204">
        <f t="shared" si="288"/>
        <v>587</v>
      </c>
      <c r="CJ87" s="204">
        <f t="shared" si="289"/>
        <v>79</v>
      </c>
      <c r="CK87" s="204">
        <f t="shared" si="290"/>
        <v>148</v>
      </c>
      <c r="CL87" s="204">
        <f t="shared" si="291"/>
        <v>1</v>
      </c>
      <c r="CM87" s="204">
        <f t="shared" si="292"/>
        <v>75</v>
      </c>
      <c r="CN87" s="204">
        <f t="shared" si="293"/>
        <v>457</v>
      </c>
      <c r="CO87" s="204">
        <f t="shared" si="294"/>
        <v>283</v>
      </c>
      <c r="CP87" s="361">
        <f t="shared" si="295"/>
        <v>279</v>
      </c>
      <c r="CQ87" s="361">
        <f t="shared" si="296"/>
        <v>0</v>
      </c>
      <c r="CR87" s="361">
        <f t="shared" si="297"/>
        <v>0</v>
      </c>
      <c r="CS87" s="361">
        <f t="shared" si="298"/>
        <v>0</v>
      </c>
      <c r="CT87" s="361">
        <f t="shared" si="299"/>
        <v>3</v>
      </c>
      <c r="CU87" s="361">
        <f t="shared" si="300"/>
        <v>1</v>
      </c>
      <c r="CV87" s="361">
        <f t="shared" si="301"/>
        <v>0</v>
      </c>
      <c r="CW87" s="361">
        <f t="shared" si="302"/>
        <v>0</v>
      </c>
      <c r="CX87" s="361">
        <f t="shared" si="303"/>
        <v>0</v>
      </c>
      <c r="CY87" s="361">
        <f t="shared" si="304"/>
        <v>0</v>
      </c>
      <c r="CZ87" s="361">
        <f t="shared" si="305"/>
        <v>0</v>
      </c>
      <c r="DA87" s="175" t="b">
        <f t="shared" si="264"/>
        <v>1</v>
      </c>
      <c r="DB87" s="175" t="b">
        <f t="shared" si="265"/>
        <v>1</v>
      </c>
      <c r="DC87" s="175" t="b">
        <f t="shared" si="266"/>
        <v>1</v>
      </c>
      <c r="DD87" s="184">
        <f t="shared" si="267"/>
        <v>0</v>
      </c>
    </row>
    <row r="88" spans="1:108" s="175" customFormat="1" x14ac:dyDescent="0.35">
      <c r="B88" s="185"/>
      <c r="D88" s="181"/>
      <c r="E88" s="181"/>
      <c r="F88" s="181"/>
      <c r="G88" s="181"/>
      <c r="H88" s="163"/>
      <c r="I88" s="162"/>
      <c r="J88" s="181"/>
      <c r="K88" s="174"/>
      <c r="L88" s="174"/>
      <c r="M88" s="174"/>
      <c r="N88" s="174"/>
      <c r="O88" s="174"/>
      <c r="P88" s="174"/>
      <c r="Q88" s="181"/>
      <c r="S88" s="176"/>
      <c r="U88" s="230"/>
      <c r="V88" s="185"/>
      <c r="W88" s="179"/>
      <c r="X88" s="179"/>
      <c r="Y88" s="179"/>
      <c r="Z88" s="179"/>
      <c r="AA88" s="179"/>
      <c r="AB88" s="179"/>
      <c r="AD88" s="181"/>
      <c r="AE88" s="174"/>
      <c r="AF88" s="174"/>
      <c r="AG88" s="174"/>
      <c r="AH88" s="174"/>
      <c r="AI88" s="174"/>
      <c r="AJ88" s="174"/>
      <c r="AK88" s="181"/>
      <c r="AM88" s="246"/>
      <c r="AN88" s="248">
        <v>0</v>
      </c>
      <c r="AO88" s="246">
        <v>0</v>
      </c>
      <c r="AQ88" s="225"/>
      <c r="AR88" s="185"/>
      <c r="AS88" s="177"/>
      <c r="AT88" s="179"/>
      <c r="AU88" s="179"/>
      <c r="AV88" s="179"/>
      <c r="AW88" s="179"/>
      <c r="AX88" s="179"/>
      <c r="AY88" s="177"/>
      <c r="BA88" s="179"/>
      <c r="BB88" s="174"/>
      <c r="BC88" s="186"/>
      <c r="BD88" s="174"/>
      <c r="BE88" s="186"/>
      <c r="BF88" s="186"/>
      <c r="BG88" s="181"/>
      <c r="BH88" s="262"/>
      <c r="BI88" s="224">
        <f t="shared" si="270"/>
        <v>0</v>
      </c>
      <c r="BJ88" s="175" t="b">
        <f t="shared" si="263"/>
        <v>1</v>
      </c>
      <c r="BK88" s="185"/>
      <c r="BL88" s="180"/>
      <c r="BM88" s="181"/>
      <c r="BN88" s="181"/>
      <c r="BO88" s="181"/>
      <c r="BP88" s="181"/>
      <c r="BQ88" s="181"/>
      <c r="BR88" s="181"/>
      <c r="BS88" s="181"/>
      <c r="BT88" s="174"/>
      <c r="BU88" s="174"/>
      <c r="BV88" s="174"/>
      <c r="BW88" s="174"/>
      <c r="BX88" s="174"/>
      <c r="BY88" s="174"/>
      <c r="BZ88" s="174"/>
      <c r="CA88" s="174"/>
      <c r="CB88" s="181"/>
      <c r="CC88" s="181"/>
      <c r="CD88" s="175" t="b">
        <f t="shared" si="271"/>
        <v>1</v>
      </c>
      <c r="CE88" s="246"/>
      <c r="CF88" s="265" t="b">
        <f t="shared" si="272"/>
        <v>1</v>
      </c>
      <c r="CG88" s="259">
        <v>0</v>
      </c>
      <c r="CH88" s="185"/>
      <c r="CI88" s="204"/>
      <c r="CJ88" s="204"/>
      <c r="CK88" s="204"/>
      <c r="CL88" s="204">
        <f>+F88+Z88+AV88+BO88</f>
        <v>0</v>
      </c>
      <c r="CM88" s="204"/>
      <c r="CN88" s="204"/>
      <c r="CO88" s="359"/>
      <c r="CP88" s="204"/>
      <c r="CQ88" s="360"/>
      <c r="CR88" s="360"/>
      <c r="CS88" s="360"/>
      <c r="CT88" s="360"/>
      <c r="CU88" s="360"/>
      <c r="CV88" s="360"/>
      <c r="CW88" s="360"/>
      <c r="CX88" s="360"/>
      <c r="CY88" s="204"/>
      <c r="CZ88" s="204"/>
      <c r="DA88" s="175" t="b">
        <f t="shared" si="264"/>
        <v>1</v>
      </c>
      <c r="DB88" s="175" t="b">
        <f t="shared" si="265"/>
        <v>1</v>
      </c>
      <c r="DC88" s="175" t="b">
        <f t="shared" si="266"/>
        <v>1</v>
      </c>
      <c r="DD88" s="184">
        <f t="shared" si="267"/>
        <v>0</v>
      </c>
    </row>
    <row r="89" spans="1:108" s="175" customFormat="1" x14ac:dyDescent="0.35">
      <c r="A89" s="175">
        <v>2.2000000000000002</v>
      </c>
      <c r="B89" s="187" t="s">
        <v>16</v>
      </c>
      <c r="C89" s="190">
        <v>12267</v>
      </c>
      <c r="D89" s="190">
        <f t="shared" ref="D89:Q89" si="306">SUM(D90:D97)</f>
        <v>582</v>
      </c>
      <c r="E89" s="190">
        <f t="shared" si="306"/>
        <v>283</v>
      </c>
      <c r="F89" s="190">
        <f t="shared" si="306"/>
        <v>2</v>
      </c>
      <c r="G89" s="190">
        <f t="shared" si="306"/>
        <v>350</v>
      </c>
      <c r="H89" s="172">
        <f t="shared" si="306"/>
        <v>49</v>
      </c>
      <c r="I89" s="234">
        <f t="shared" si="268"/>
        <v>12735</v>
      </c>
      <c r="J89" s="190">
        <f t="shared" si="306"/>
        <v>12440</v>
      </c>
      <c r="K89" s="191">
        <f t="shared" ref="K89:P89" si="307">SUM(K90:K97)</f>
        <v>0</v>
      </c>
      <c r="L89" s="191">
        <f t="shared" si="307"/>
        <v>255</v>
      </c>
      <c r="M89" s="191">
        <f t="shared" si="307"/>
        <v>0</v>
      </c>
      <c r="N89" s="191">
        <f t="shared" si="307"/>
        <v>5</v>
      </c>
      <c r="O89" s="191">
        <f t="shared" si="307"/>
        <v>35</v>
      </c>
      <c r="P89" s="191">
        <f t="shared" si="307"/>
        <v>0</v>
      </c>
      <c r="Q89" s="190">
        <f t="shared" si="306"/>
        <v>0</v>
      </c>
      <c r="R89" s="175" t="b">
        <f t="shared" si="260"/>
        <v>1</v>
      </c>
      <c r="S89" s="176">
        <f t="shared" si="261"/>
        <v>12735</v>
      </c>
      <c r="T89" s="175">
        <v>12735</v>
      </c>
      <c r="U89" s="230">
        <f t="shared" si="262"/>
        <v>0</v>
      </c>
      <c r="V89" s="187" t="s">
        <v>16</v>
      </c>
      <c r="W89" s="188">
        <f>+SUM(W90:W97)</f>
        <v>12735</v>
      </c>
      <c r="X89" s="188">
        <f t="shared" ref="X89:AK89" si="308">SUM(X90:X97)</f>
        <v>360</v>
      </c>
      <c r="Y89" s="188">
        <f t="shared" si="308"/>
        <v>155</v>
      </c>
      <c r="Z89" s="188">
        <f t="shared" si="308"/>
        <v>1</v>
      </c>
      <c r="AA89" s="188">
        <f>SUM(AA90:AA97)</f>
        <v>295</v>
      </c>
      <c r="AB89" s="188">
        <f>SUM(AB90:AB97)</f>
        <v>414</v>
      </c>
      <c r="AC89" s="188">
        <f t="shared" si="308"/>
        <v>12542</v>
      </c>
      <c r="AD89" s="190">
        <f t="shared" si="308"/>
        <v>12250</v>
      </c>
      <c r="AE89" s="190">
        <f t="shared" si="308"/>
        <v>0</v>
      </c>
      <c r="AF89" s="191">
        <f>SUM(AF90:AF97)</f>
        <v>251</v>
      </c>
      <c r="AG89" s="191">
        <f>SUM(AG90:AG97)</f>
        <v>0</v>
      </c>
      <c r="AH89" s="191">
        <f>SUM(AH90:AH97)</f>
        <v>7</v>
      </c>
      <c r="AI89" s="191">
        <f>SUM(AI90:AI97)</f>
        <v>33</v>
      </c>
      <c r="AJ89" s="191">
        <f>SUM(AJ90:AJ97)</f>
        <v>0</v>
      </c>
      <c r="AK89" s="190">
        <f t="shared" si="308"/>
        <v>0</v>
      </c>
      <c r="AL89" s="175" t="b">
        <f t="shared" si="273"/>
        <v>0</v>
      </c>
      <c r="AM89" s="245">
        <v>12542</v>
      </c>
      <c r="AN89" s="248">
        <f t="shared" si="269"/>
        <v>0</v>
      </c>
      <c r="AO89" s="247">
        <v>0</v>
      </c>
      <c r="AQ89" s="225"/>
      <c r="AR89" s="187" t="s">
        <v>16</v>
      </c>
      <c r="AS89" s="177">
        <f t="shared" ref="AS89:BE89" si="309">SUM(AS90:AS97)</f>
        <v>12542</v>
      </c>
      <c r="AT89" s="188">
        <f t="shared" si="309"/>
        <v>403</v>
      </c>
      <c r="AU89" s="188">
        <f t="shared" si="309"/>
        <v>396</v>
      </c>
      <c r="AV89" s="188">
        <f t="shared" si="309"/>
        <v>2</v>
      </c>
      <c r="AW89" s="188">
        <f t="shared" si="309"/>
        <v>350</v>
      </c>
      <c r="AX89" s="188">
        <f t="shared" si="309"/>
        <v>135</v>
      </c>
      <c r="AY89" s="177">
        <f t="shared" si="274"/>
        <v>12858</v>
      </c>
      <c r="AZ89" s="188">
        <f t="shared" si="309"/>
        <v>12551</v>
      </c>
      <c r="BA89" s="188">
        <f t="shared" si="309"/>
        <v>0</v>
      </c>
      <c r="BB89" s="188">
        <f t="shared" si="309"/>
        <v>277</v>
      </c>
      <c r="BC89" s="188">
        <f t="shared" si="309"/>
        <v>0</v>
      </c>
      <c r="BD89" s="188">
        <f t="shared" si="309"/>
        <v>7</v>
      </c>
      <c r="BE89" s="188">
        <f t="shared" si="309"/>
        <v>23</v>
      </c>
      <c r="BF89" s="189">
        <f>SUM(BF90:BF97)</f>
        <v>0</v>
      </c>
      <c r="BG89" s="190">
        <f>SUM(BG90:BG97)</f>
        <v>0</v>
      </c>
      <c r="BH89" s="261">
        <v>12858</v>
      </c>
      <c r="BI89" s="224">
        <f t="shared" si="270"/>
        <v>0</v>
      </c>
      <c r="BJ89" s="175" t="b">
        <f t="shared" si="263"/>
        <v>0</v>
      </c>
      <c r="BK89" s="187" t="s">
        <v>16</v>
      </c>
      <c r="BL89" s="180">
        <f t="shared" ref="BL89:CC89" si="310">SUM(BL90:BL97)</f>
        <v>12858</v>
      </c>
      <c r="BM89" s="190">
        <f t="shared" si="310"/>
        <v>402</v>
      </c>
      <c r="BN89" s="190">
        <f t="shared" si="310"/>
        <v>364</v>
      </c>
      <c r="BO89" s="190">
        <f t="shared" si="310"/>
        <v>2</v>
      </c>
      <c r="BP89" s="190">
        <f t="shared" si="310"/>
        <v>303</v>
      </c>
      <c r="BQ89" s="190">
        <f t="shared" si="310"/>
        <v>978</v>
      </c>
      <c r="BR89" s="190">
        <f>SUM(BR90:BR97)</f>
        <v>12345</v>
      </c>
      <c r="BS89" s="190">
        <f t="shared" si="310"/>
        <v>11983</v>
      </c>
      <c r="BT89" s="190">
        <f t="shared" si="310"/>
        <v>0</v>
      </c>
      <c r="BU89" s="190">
        <f t="shared" si="310"/>
        <v>30</v>
      </c>
      <c r="BV89" s="190">
        <f t="shared" si="310"/>
        <v>7</v>
      </c>
      <c r="BW89" s="190">
        <f t="shared" si="310"/>
        <v>72</v>
      </c>
      <c r="BX89" s="190">
        <f t="shared" si="310"/>
        <v>41</v>
      </c>
      <c r="BY89" s="190">
        <f t="shared" si="310"/>
        <v>0</v>
      </c>
      <c r="BZ89" s="190">
        <f t="shared" si="310"/>
        <v>204</v>
      </c>
      <c r="CA89" s="190">
        <f t="shared" si="310"/>
        <v>8</v>
      </c>
      <c r="CB89" s="190">
        <f t="shared" si="310"/>
        <v>0</v>
      </c>
      <c r="CC89" s="190">
        <f t="shared" si="310"/>
        <v>0</v>
      </c>
      <c r="CD89" s="175" t="b">
        <f t="shared" si="271"/>
        <v>1</v>
      </c>
      <c r="CE89" s="258">
        <v>12345</v>
      </c>
      <c r="CF89" s="265" t="b">
        <f t="shared" si="272"/>
        <v>1</v>
      </c>
      <c r="CG89" s="259">
        <f t="shared" ref="CG89:CG97" si="311">CE89-BR89</f>
        <v>0</v>
      </c>
      <c r="CH89" s="187" t="s">
        <v>16</v>
      </c>
      <c r="CI89" s="357">
        <f t="shared" ref="CI89:CZ89" si="312">SUM(CI90:CI97)</f>
        <v>12267</v>
      </c>
      <c r="CJ89" s="357">
        <f t="shared" si="312"/>
        <v>1747</v>
      </c>
      <c r="CK89" s="357">
        <f t="shared" si="312"/>
        <v>1198</v>
      </c>
      <c r="CL89" s="357">
        <f t="shared" si="312"/>
        <v>7</v>
      </c>
      <c r="CM89" s="357">
        <f t="shared" si="312"/>
        <v>1298</v>
      </c>
      <c r="CN89" s="357">
        <f t="shared" si="312"/>
        <v>1576</v>
      </c>
      <c r="CO89" s="357">
        <f t="shared" si="312"/>
        <v>12345</v>
      </c>
      <c r="CP89" s="357">
        <f t="shared" si="312"/>
        <v>11983</v>
      </c>
      <c r="CQ89" s="357">
        <f t="shared" si="312"/>
        <v>0</v>
      </c>
      <c r="CR89" s="357">
        <f t="shared" si="312"/>
        <v>30</v>
      </c>
      <c r="CS89" s="357">
        <f t="shared" si="312"/>
        <v>7</v>
      </c>
      <c r="CT89" s="357">
        <f t="shared" si="312"/>
        <v>72</v>
      </c>
      <c r="CU89" s="357">
        <f t="shared" si="312"/>
        <v>41</v>
      </c>
      <c r="CV89" s="357">
        <f t="shared" si="312"/>
        <v>0</v>
      </c>
      <c r="CW89" s="357">
        <f t="shared" si="312"/>
        <v>204</v>
      </c>
      <c r="CX89" s="357">
        <f t="shared" si="312"/>
        <v>8</v>
      </c>
      <c r="CY89" s="357">
        <f t="shared" si="312"/>
        <v>0</v>
      </c>
      <c r="CZ89" s="357">
        <f t="shared" si="312"/>
        <v>0</v>
      </c>
      <c r="DA89" s="175" t="b">
        <f t="shared" si="264"/>
        <v>1</v>
      </c>
      <c r="DB89" s="175" t="b">
        <f t="shared" si="265"/>
        <v>1</v>
      </c>
      <c r="DC89" s="175" t="b">
        <f t="shared" si="266"/>
        <v>1</v>
      </c>
      <c r="DD89" s="184">
        <f t="shared" si="267"/>
        <v>0</v>
      </c>
    </row>
    <row r="90" spans="1:108" s="175" customFormat="1" x14ac:dyDescent="0.35">
      <c r="B90" s="192" t="s">
        <v>174</v>
      </c>
      <c r="C90" s="181">
        <v>5259</v>
      </c>
      <c r="D90" s="163">
        <v>230</v>
      </c>
      <c r="E90" s="163">
        <v>170</v>
      </c>
      <c r="F90" s="163">
        <v>1</v>
      </c>
      <c r="G90" s="163">
        <v>159</v>
      </c>
      <c r="H90" s="163">
        <v>0</v>
      </c>
      <c r="I90" s="162">
        <f t="shared" si="268"/>
        <v>5501</v>
      </c>
      <c r="J90" s="174">
        <v>5377</v>
      </c>
      <c r="K90" s="174">
        <v>0</v>
      </c>
      <c r="L90" s="174">
        <v>113</v>
      </c>
      <c r="M90" s="174">
        <v>0</v>
      </c>
      <c r="N90" s="174">
        <v>0</v>
      </c>
      <c r="O90" s="174">
        <v>11</v>
      </c>
      <c r="P90" s="174">
        <v>0</v>
      </c>
      <c r="Q90" s="181">
        <v>0</v>
      </c>
      <c r="R90" s="175" t="b">
        <f t="shared" si="260"/>
        <v>1</v>
      </c>
      <c r="S90" s="176">
        <f t="shared" si="261"/>
        <v>5501</v>
      </c>
      <c r="T90" s="175">
        <v>5501</v>
      </c>
      <c r="U90" s="230">
        <f t="shared" si="262"/>
        <v>0</v>
      </c>
      <c r="V90" s="192" t="s">
        <v>174</v>
      </c>
      <c r="W90" s="177">
        <f t="shared" ref="W90:W97" si="313">+I90</f>
        <v>5501</v>
      </c>
      <c r="X90" s="179">
        <v>140</v>
      </c>
      <c r="Y90" s="179">
        <v>79</v>
      </c>
      <c r="Z90" s="179">
        <v>1</v>
      </c>
      <c r="AA90" s="179">
        <v>107</v>
      </c>
      <c r="AB90" s="179">
        <f>4+3</f>
        <v>7</v>
      </c>
      <c r="AC90" s="177">
        <f>W90+X90+Y90+Z90-AA90-AB90</f>
        <v>5607</v>
      </c>
      <c r="AD90" s="181">
        <v>5484</v>
      </c>
      <c r="AE90" s="181">
        <v>0</v>
      </c>
      <c r="AF90" s="181">
        <v>116</v>
      </c>
      <c r="AG90" s="181">
        <v>0</v>
      </c>
      <c r="AH90" s="181">
        <v>0</v>
      </c>
      <c r="AI90" s="181">
        <v>6</v>
      </c>
      <c r="AJ90" s="181">
        <v>0</v>
      </c>
      <c r="AK90" s="181">
        <v>0</v>
      </c>
      <c r="AL90" s="175" t="b">
        <f t="shared" si="273"/>
        <v>0</v>
      </c>
      <c r="AM90" s="246">
        <v>5607</v>
      </c>
      <c r="AN90" s="248">
        <f t="shared" si="269"/>
        <v>0</v>
      </c>
      <c r="AO90" s="246">
        <v>1</v>
      </c>
      <c r="AQ90" s="225"/>
      <c r="AR90" s="192" t="s">
        <v>174</v>
      </c>
      <c r="AS90" s="177">
        <f t="shared" ref="AS90:AS97" si="314">+AC90</f>
        <v>5607</v>
      </c>
      <c r="AT90" s="179">
        <v>166</v>
      </c>
      <c r="AU90" s="179">
        <v>299</v>
      </c>
      <c r="AV90" s="179">
        <v>0</v>
      </c>
      <c r="AW90" s="179">
        <v>155</v>
      </c>
      <c r="AX90" s="179">
        <v>29</v>
      </c>
      <c r="AY90" s="177">
        <f t="shared" si="274"/>
        <v>5888</v>
      </c>
      <c r="AZ90" s="179">
        <v>5743</v>
      </c>
      <c r="BA90" s="179">
        <v>0</v>
      </c>
      <c r="BB90" s="179">
        <v>138</v>
      </c>
      <c r="BC90" s="179">
        <v>0</v>
      </c>
      <c r="BD90" s="179">
        <v>0</v>
      </c>
      <c r="BE90" s="179">
        <v>7</v>
      </c>
      <c r="BF90" s="179">
        <v>0</v>
      </c>
      <c r="BG90" s="179">
        <v>0</v>
      </c>
      <c r="BH90" s="262">
        <v>5888</v>
      </c>
      <c r="BI90" s="224">
        <f t="shared" si="270"/>
        <v>0</v>
      </c>
      <c r="BJ90" s="175" t="b">
        <f t="shared" si="263"/>
        <v>0</v>
      </c>
      <c r="BK90" s="192" t="s">
        <v>174</v>
      </c>
      <c r="BL90" s="180">
        <f t="shared" ref="BL90:BL97" si="315">+AY90</f>
        <v>5888</v>
      </c>
      <c r="BM90" s="179">
        <v>159</v>
      </c>
      <c r="BN90" s="179">
        <v>235</v>
      </c>
      <c r="BO90" s="179">
        <v>1</v>
      </c>
      <c r="BP90" s="179">
        <v>129</v>
      </c>
      <c r="BQ90" s="181">
        <v>537</v>
      </c>
      <c r="BR90" s="181">
        <f t="shared" si="241"/>
        <v>5617</v>
      </c>
      <c r="BS90" s="179">
        <v>5393</v>
      </c>
      <c r="BT90" s="181">
        <v>0</v>
      </c>
      <c r="BU90" s="179">
        <v>30</v>
      </c>
      <c r="BV90" s="179">
        <v>0</v>
      </c>
      <c r="BW90" s="181">
        <v>30</v>
      </c>
      <c r="BX90" s="181">
        <v>41</v>
      </c>
      <c r="BY90" s="181">
        <v>0</v>
      </c>
      <c r="BZ90" s="181">
        <v>121</v>
      </c>
      <c r="CA90" s="181">
        <v>2</v>
      </c>
      <c r="CB90" s="181">
        <v>0</v>
      </c>
      <c r="CC90" s="181">
        <v>0</v>
      </c>
      <c r="CD90" s="175" t="b">
        <f t="shared" si="271"/>
        <v>1</v>
      </c>
      <c r="CE90" s="246">
        <v>5617</v>
      </c>
      <c r="CF90" s="265" t="b">
        <f t="shared" si="272"/>
        <v>1</v>
      </c>
      <c r="CG90" s="259">
        <f t="shared" si="311"/>
        <v>0</v>
      </c>
      <c r="CH90" s="192" t="s">
        <v>174</v>
      </c>
      <c r="CI90" s="204">
        <f t="shared" ref="CI90:CI97" si="316">C90</f>
        <v>5259</v>
      </c>
      <c r="CJ90" s="204">
        <f t="shared" ref="CJ90:CJ97" si="317">D90+X90+AT90+BM90</f>
        <v>695</v>
      </c>
      <c r="CK90" s="204">
        <f t="shared" ref="CK90:CK97" si="318">E90+Y90+AU90+BN90</f>
        <v>783</v>
      </c>
      <c r="CL90" s="204">
        <f t="shared" ref="CL90:CL97" si="319">F90+Z90+AV90+BO90</f>
        <v>3</v>
      </c>
      <c r="CM90" s="204">
        <f t="shared" ref="CM90:CM97" si="320">G90+AA90+AW90+BP90</f>
        <v>550</v>
      </c>
      <c r="CN90" s="204">
        <f t="shared" ref="CN90:CN97" si="321">H90+AB90+AX90+BQ90</f>
        <v>573</v>
      </c>
      <c r="CO90" s="204">
        <f t="shared" ref="CO90:CO97" si="322">CI90+CJ90+CK90+CL90-CM90-CN90</f>
        <v>5617</v>
      </c>
      <c r="CP90" s="361">
        <f t="shared" ref="CP90:CP97" si="323">BS90</f>
        <v>5393</v>
      </c>
      <c r="CQ90" s="361">
        <f t="shared" ref="CQ90:CQ97" si="324">BT90</f>
        <v>0</v>
      </c>
      <c r="CR90" s="361">
        <f t="shared" ref="CR90:CR97" si="325">BU90</f>
        <v>30</v>
      </c>
      <c r="CS90" s="361">
        <f t="shared" ref="CS90:CS97" si="326">BV90</f>
        <v>0</v>
      </c>
      <c r="CT90" s="361">
        <f t="shared" ref="CT90:CT97" si="327">BW90</f>
        <v>30</v>
      </c>
      <c r="CU90" s="361">
        <f t="shared" ref="CU90:CU97" si="328">BX90</f>
        <v>41</v>
      </c>
      <c r="CV90" s="361">
        <f t="shared" ref="CV90:CV97" si="329">BY90</f>
        <v>0</v>
      </c>
      <c r="CW90" s="361">
        <f t="shared" ref="CW90:CW97" si="330">BZ90</f>
        <v>121</v>
      </c>
      <c r="CX90" s="361">
        <f t="shared" ref="CX90:CX97" si="331">CA90</f>
        <v>2</v>
      </c>
      <c r="CY90" s="361">
        <f t="shared" ref="CY90:CY97" si="332">CB90</f>
        <v>0</v>
      </c>
      <c r="CZ90" s="361">
        <f t="shared" ref="CZ90:CZ97" si="333">CC90</f>
        <v>0</v>
      </c>
      <c r="DA90" s="175" t="b">
        <f t="shared" si="264"/>
        <v>1</v>
      </c>
      <c r="DB90" s="175" t="b">
        <f t="shared" si="265"/>
        <v>1</v>
      </c>
      <c r="DC90" s="175" t="b">
        <f t="shared" si="266"/>
        <v>1</v>
      </c>
      <c r="DD90" s="184">
        <f t="shared" si="267"/>
        <v>0</v>
      </c>
    </row>
    <row r="91" spans="1:108" s="175" customFormat="1" x14ac:dyDescent="0.35">
      <c r="B91" s="175" t="s">
        <v>542</v>
      </c>
      <c r="C91" s="181">
        <v>1724</v>
      </c>
      <c r="D91" s="163">
        <v>102</v>
      </c>
      <c r="E91" s="163">
        <f>32+3</f>
        <v>35</v>
      </c>
      <c r="F91" s="163">
        <v>0</v>
      </c>
      <c r="G91" s="163">
        <v>39</v>
      </c>
      <c r="H91" s="163">
        <v>15</v>
      </c>
      <c r="I91" s="162">
        <f t="shared" si="268"/>
        <v>1807</v>
      </c>
      <c r="J91" s="174">
        <v>1781</v>
      </c>
      <c r="K91" s="174">
        <v>0</v>
      </c>
      <c r="L91" s="174">
        <v>17</v>
      </c>
      <c r="M91" s="174">
        <v>0</v>
      </c>
      <c r="N91" s="174">
        <v>3</v>
      </c>
      <c r="O91" s="174">
        <v>6</v>
      </c>
      <c r="P91" s="174">
        <v>0</v>
      </c>
      <c r="Q91" s="181">
        <v>0</v>
      </c>
      <c r="R91" s="175" t="b">
        <f t="shared" si="260"/>
        <v>1</v>
      </c>
      <c r="S91" s="176">
        <f t="shared" si="261"/>
        <v>1807</v>
      </c>
      <c r="T91" s="175">
        <v>1807</v>
      </c>
      <c r="U91" s="230">
        <f t="shared" si="262"/>
        <v>0</v>
      </c>
      <c r="V91" s="175" t="s">
        <v>542</v>
      </c>
      <c r="W91" s="177">
        <f t="shared" si="313"/>
        <v>1807</v>
      </c>
      <c r="X91" s="179">
        <v>64</v>
      </c>
      <c r="Y91" s="179">
        <v>21</v>
      </c>
      <c r="Z91" s="179">
        <v>0</v>
      </c>
      <c r="AA91" s="179">
        <v>64</v>
      </c>
      <c r="AB91" s="179">
        <v>10</v>
      </c>
      <c r="AC91" s="177">
        <f t="shared" ref="AC91:AC97" si="334">W91+X91+Y91+Z91-AA91-AB91</f>
        <v>1818</v>
      </c>
      <c r="AD91" s="181">
        <v>1782</v>
      </c>
      <c r="AE91" s="181">
        <v>0</v>
      </c>
      <c r="AF91" s="181">
        <v>20</v>
      </c>
      <c r="AG91" s="181">
        <v>0</v>
      </c>
      <c r="AH91" s="181">
        <v>5</v>
      </c>
      <c r="AI91" s="181">
        <v>11</v>
      </c>
      <c r="AJ91" s="181">
        <v>0</v>
      </c>
      <c r="AK91" s="181">
        <v>0</v>
      </c>
      <c r="AL91" s="175" t="b">
        <f t="shared" si="273"/>
        <v>1</v>
      </c>
      <c r="AM91" s="246">
        <v>1818</v>
      </c>
      <c r="AN91" s="248">
        <f t="shared" si="269"/>
        <v>0</v>
      </c>
      <c r="AO91" s="246">
        <v>0</v>
      </c>
      <c r="AQ91" s="225"/>
      <c r="AR91" s="175" t="s">
        <v>542</v>
      </c>
      <c r="AS91" s="177">
        <f t="shared" si="314"/>
        <v>1818</v>
      </c>
      <c r="AT91" s="179">
        <v>70</v>
      </c>
      <c r="AU91" s="179">
        <v>23</v>
      </c>
      <c r="AV91" s="179">
        <v>1</v>
      </c>
      <c r="AW91" s="179">
        <v>37</v>
      </c>
      <c r="AX91" s="179">
        <v>95</v>
      </c>
      <c r="AY91" s="177">
        <f t="shared" si="274"/>
        <v>1780</v>
      </c>
      <c r="AZ91" s="179">
        <v>1755</v>
      </c>
      <c r="BA91" s="179">
        <v>0</v>
      </c>
      <c r="BB91" s="179">
        <v>17</v>
      </c>
      <c r="BC91" s="179">
        <v>0</v>
      </c>
      <c r="BD91" s="179">
        <v>5</v>
      </c>
      <c r="BE91" s="179">
        <v>3</v>
      </c>
      <c r="BF91" s="179">
        <v>0</v>
      </c>
      <c r="BG91" s="179">
        <v>0</v>
      </c>
      <c r="BH91" s="264">
        <v>1780</v>
      </c>
      <c r="BI91" s="224">
        <f t="shared" si="270"/>
        <v>0</v>
      </c>
      <c r="BJ91" s="175" t="b">
        <f t="shared" si="263"/>
        <v>0</v>
      </c>
      <c r="BK91" s="175" t="s">
        <v>542</v>
      </c>
      <c r="BL91" s="180">
        <f t="shared" si="315"/>
        <v>1780</v>
      </c>
      <c r="BM91" s="179">
        <v>53</v>
      </c>
      <c r="BN91" s="179">
        <v>19</v>
      </c>
      <c r="BO91" s="179">
        <v>1</v>
      </c>
      <c r="BP91" s="179">
        <v>33</v>
      </c>
      <c r="BQ91" s="181">
        <v>8</v>
      </c>
      <c r="BR91" s="181">
        <f t="shared" si="241"/>
        <v>1812</v>
      </c>
      <c r="BS91" s="179">
        <v>1791</v>
      </c>
      <c r="BT91" s="181">
        <v>0</v>
      </c>
      <c r="BU91" s="179">
        <v>0</v>
      </c>
      <c r="BV91" s="179">
        <v>5</v>
      </c>
      <c r="BW91" s="181">
        <v>0</v>
      </c>
      <c r="BX91" s="181">
        <v>0</v>
      </c>
      <c r="BY91" s="181">
        <v>0</v>
      </c>
      <c r="BZ91" s="181">
        <v>15</v>
      </c>
      <c r="CA91" s="181">
        <v>1</v>
      </c>
      <c r="CB91" s="181">
        <v>0</v>
      </c>
      <c r="CC91" s="181">
        <v>0</v>
      </c>
      <c r="CD91" s="175" t="b">
        <f t="shared" si="271"/>
        <v>1</v>
      </c>
      <c r="CE91" s="246">
        <v>1812</v>
      </c>
      <c r="CF91" s="265" t="b">
        <f t="shared" si="272"/>
        <v>1</v>
      </c>
      <c r="CG91" s="259">
        <f t="shared" si="311"/>
        <v>0</v>
      </c>
      <c r="CH91" s="175" t="s">
        <v>542</v>
      </c>
      <c r="CI91" s="204">
        <f t="shared" si="316"/>
        <v>1724</v>
      </c>
      <c r="CJ91" s="204">
        <f t="shared" si="317"/>
        <v>289</v>
      </c>
      <c r="CK91" s="204">
        <f t="shared" si="318"/>
        <v>98</v>
      </c>
      <c r="CL91" s="204">
        <f t="shared" si="319"/>
        <v>2</v>
      </c>
      <c r="CM91" s="204">
        <f t="shared" si="320"/>
        <v>173</v>
      </c>
      <c r="CN91" s="204">
        <f t="shared" si="321"/>
        <v>128</v>
      </c>
      <c r="CO91" s="204">
        <f t="shared" si="322"/>
        <v>1812</v>
      </c>
      <c r="CP91" s="361">
        <f t="shared" si="323"/>
        <v>1791</v>
      </c>
      <c r="CQ91" s="361">
        <f t="shared" si="324"/>
        <v>0</v>
      </c>
      <c r="CR91" s="361">
        <f t="shared" si="325"/>
        <v>0</v>
      </c>
      <c r="CS91" s="361">
        <f t="shared" si="326"/>
        <v>5</v>
      </c>
      <c r="CT91" s="361">
        <f t="shared" si="327"/>
        <v>0</v>
      </c>
      <c r="CU91" s="361">
        <f t="shared" si="328"/>
        <v>0</v>
      </c>
      <c r="CV91" s="361">
        <f t="shared" si="329"/>
        <v>0</v>
      </c>
      <c r="CW91" s="361">
        <f t="shared" si="330"/>
        <v>15</v>
      </c>
      <c r="CX91" s="361">
        <f t="shared" si="331"/>
        <v>1</v>
      </c>
      <c r="CY91" s="361">
        <f t="shared" si="332"/>
        <v>0</v>
      </c>
      <c r="CZ91" s="361">
        <f t="shared" si="333"/>
        <v>0</v>
      </c>
      <c r="DA91" s="175" t="b">
        <f t="shared" si="264"/>
        <v>1</v>
      </c>
      <c r="DB91" s="175" t="b">
        <f t="shared" si="265"/>
        <v>1</v>
      </c>
      <c r="DC91" s="175" t="b">
        <f t="shared" si="266"/>
        <v>1</v>
      </c>
      <c r="DD91" s="184">
        <f t="shared" si="267"/>
        <v>0</v>
      </c>
    </row>
    <row r="92" spans="1:108" s="175" customFormat="1" x14ac:dyDescent="0.35">
      <c r="B92" s="175" t="s">
        <v>543</v>
      </c>
      <c r="C92" s="181">
        <v>963</v>
      </c>
      <c r="D92" s="163">
        <v>32</v>
      </c>
      <c r="E92" s="163">
        <v>7</v>
      </c>
      <c r="F92" s="163">
        <v>0</v>
      </c>
      <c r="G92" s="163">
        <v>20</v>
      </c>
      <c r="H92" s="163">
        <v>0</v>
      </c>
      <c r="I92" s="162">
        <f t="shared" si="268"/>
        <v>982</v>
      </c>
      <c r="J92" s="174">
        <v>971</v>
      </c>
      <c r="K92" s="174">
        <v>0</v>
      </c>
      <c r="L92" s="174">
        <v>7</v>
      </c>
      <c r="M92" s="174">
        <v>0</v>
      </c>
      <c r="N92" s="174">
        <v>2</v>
      </c>
      <c r="O92" s="174">
        <v>2</v>
      </c>
      <c r="P92" s="174">
        <v>0</v>
      </c>
      <c r="Q92" s="181">
        <v>0</v>
      </c>
      <c r="R92" s="175" t="b">
        <f t="shared" si="260"/>
        <v>1</v>
      </c>
      <c r="S92" s="176">
        <f t="shared" si="261"/>
        <v>982</v>
      </c>
      <c r="T92" s="175">
        <v>982</v>
      </c>
      <c r="U92" s="230">
        <f t="shared" si="262"/>
        <v>0</v>
      </c>
      <c r="V92" s="175" t="s">
        <v>543</v>
      </c>
      <c r="W92" s="177">
        <f t="shared" si="313"/>
        <v>982</v>
      </c>
      <c r="X92" s="179">
        <v>22</v>
      </c>
      <c r="Y92" s="179">
        <v>4</v>
      </c>
      <c r="Z92" s="179">
        <v>0</v>
      </c>
      <c r="AA92" s="179">
        <v>29</v>
      </c>
      <c r="AB92" s="179">
        <v>0</v>
      </c>
      <c r="AC92" s="177">
        <f t="shared" si="334"/>
        <v>979</v>
      </c>
      <c r="AD92" s="181">
        <v>969</v>
      </c>
      <c r="AE92" s="181">
        <v>0</v>
      </c>
      <c r="AF92" s="181">
        <v>7</v>
      </c>
      <c r="AG92" s="181">
        <v>0</v>
      </c>
      <c r="AH92" s="181">
        <v>2</v>
      </c>
      <c r="AI92" s="181">
        <v>1</v>
      </c>
      <c r="AJ92" s="181">
        <v>0</v>
      </c>
      <c r="AK92" s="181">
        <v>0</v>
      </c>
      <c r="AL92" s="175" t="b">
        <f t="shared" si="273"/>
        <v>1</v>
      </c>
      <c r="AM92" s="246">
        <v>979</v>
      </c>
      <c r="AN92" s="248">
        <f t="shared" si="269"/>
        <v>0</v>
      </c>
      <c r="AO92" s="246">
        <v>0</v>
      </c>
      <c r="AQ92" s="225"/>
      <c r="AR92" s="175" t="s">
        <v>543</v>
      </c>
      <c r="AS92" s="177">
        <f t="shared" si="314"/>
        <v>979</v>
      </c>
      <c r="AT92" s="179">
        <v>31</v>
      </c>
      <c r="AU92" s="179">
        <v>3</v>
      </c>
      <c r="AV92" s="179">
        <v>0</v>
      </c>
      <c r="AW92" s="179">
        <v>24</v>
      </c>
      <c r="AX92" s="179">
        <v>0</v>
      </c>
      <c r="AY92" s="177">
        <f t="shared" si="274"/>
        <v>989</v>
      </c>
      <c r="AZ92" s="179">
        <v>980</v>
      </c>
      <c r="BA92" s="179">
        <v>0</v>
      </c>
      <c r="BB92" s="179">
        <v>7</v>
      </c>
      <c r="BC92" s="179">
        <v>0</v>
      </c>
      <c r="BD92" s="179">
        <v>2</v>
      </c>
      <c r="BE92" s="179">
        <v>0</v>
      </c>
      <c r="BF92" s="179">
        <v>0</v>
      </c>
      <c r="BG92" s="179">
        <v>0</v>
      </c>
      <c r="BH92" s="262">
        <v>989</v>
      </c>
      <c r="BI92" s="224">
        <f t="shared" si="270"/>
        <v>0</v>
      </c>
      <c r="BJ92" s="175" t="b">
        <f t="shared" si="263"/>
        <v>0</v>
      </c>
      <c r="BK92" s="175" t="s">
        <v>543</v>
      </c>
      <c r="BL92" s="180">
        <f t="shared" si="315"/>
        <v>989</v>
      </c>
      <c r="BM92" s="179">
        <v>20</v>
      </c>
      <c r="BN92" s="255">
        <f>8+2</f>
        <v>10</v>
      </c>
      <c r="BO92" s="179">
        <v>0</v>
      </c>
      <c r="BP92" s="179">
        <v>25</v>
      </c>
      <c r="BQ92" s="181">
        <v>1</v>
      </c>
      <c r="BR92" s="181">
        <f t="shared" si="241"/>
        <v>993</v>
      </c>
      <c r="BS92" s="179">
        <v>984</v>
      </c>
      <c r="BT92" s="181">
        <v>0</v>
      </c>
      <c r="BU92" s="179">
        <v>0</v>
      </c>
      <c r="BV92" s="179">
        <v>2</v>
      </c>
      <c r="BW92" s="181">
        <v>0</v>
      </c>
      <c r="BX92" s="181">
        <v>0</v>
      </c>
      <c r="BY92" s="181">
        <v>0</v>
      </c>
      <c r="BZ92" s="181">
        <v>7</v>
      </c>
      <c r="CA92" s="181">
        <v>0</v>
      </c>
      <c r="CB92" s="181">
        <v>0</v>
      </c>
      <c r="CC92" s="181">
        <v>0</v>
      </c>
      <c r="CD92" s="175" t="b">
        <f t="shared" si="271"/>
        <v>1</v>
      </c>
      <c r="CE92" s="246">
        <v>993</v>
      </c>
      <c r="CF92" s="265" t="b">
        <f t="shared" si="272"/>
        <v>1</v>
      </c>
      <c r="CG92" s="259">
        <f t="shared" si="311"/>
        <v>0</v>
      </c>
      <c r="CH92" s="175" t="s">
        <v>543</v>
      </c>
      <c r="CI92" s="204">
        <f t="shared" si="316"/>
        <v>963</v>
      </c>
      <c r="CJ92" s="204">
        <f t="shared" si="317"/>
        <v>105</v>
      </c>
      <c r="CK92" s="204">
        <f t="shared" si="318"/>
        <v>24</v>
      </c>
      <c r="CL92" s="204">
        <f t="shared" si="319"/>
        <v>0</v>
      </c>
      <c r="CM92" s="204">
        <f t="shared" si="320"/>
        <v>98</v>
      </c>
      <c r="CN92" s="204">
        <f t="shared" si="321"/>
        <v>1</v>
      </c>
      <c r="CO92" s="204">
        <f t="shared" si="322"/>
        <v>993</v>
      </c>
      <c r="CP92" s="361">
        <f t="shared" si="323"/>
        <v>984</v>
      </c>
      <c r="CQ92" s="361">
        <f t="shared" si="324"/>
        <v>0</v>
      </c>
      <c r="CR92" s="361">
        <f t="shared" si="325"/>
        <v>0</v>
      </c>
      <c r="CS92" s="361">
        <f t="shared" si="326"/>
        <v>2</v>
      </c>
      <c r="CT92" s="361">
        <f t="shared" si="327"/>
        <v>0</v>
      </c>
      <c r="CU92" s="361">
        <f t="shared" si="328"/>
        <v>0</v>
      </c>
      <c r="CV92" s="361">
        <f t="shared" si="329"/>
        <v>0</v>
      </c>
      <c r="CW92" s="361">
        <f t="shared" si="330"/>
        <v>7</v>
      </c>
      <c r="CX92" s="361">
        <f t="shared" si="331"/>
        <v>0</v>
      </c>
      <c r="CY92" s="361">
        <f t="shared" si="332"/>
        <v>0</v>
      </c>
      <c r="CZ92" s="361">
        <f t="shared" si="333"/>
        <v>0</v>
      </c>
      <c r="DA92" s="175" t="b">
        <f t="shared" si="264"/>
        <v>1</v>
      </c>
      <c r="DB92" s="175" t="b">
        <f t="shared" si="265"/>
        <v>1</v>
      </c>
      <c r="DC92" s="175" t="b">
        <f t="shared" si="266"/>
        <v>1</v>
      </c>
      <c r="DD92" s="184">
        <f t="shared" si="267"/>
        <v>0</v>
      </c>
    </row>
    <row r="93" spans="1:108" s="175" customFormat="1" x14ac:dyDescent="0.35">
      <c r="B93" s="175" t="s">
        <v>544</v>
      </c>
      <c r="C93" s="181">
        <v>1077</v>
      </c>
      <c r="D93" s="164">
        <v>68</v>
      </c>
      <c r="E93" s="164">
        <f>11+2</f>
        <v>13</v>
      </c>
      <c r="F93" s="164">
        <v>1</v>
      </c>
      <c r="G93" s="163">
        <v>33</v>
      </c>
      <c r="H93" s="163">
        <v>10</v>
      </c>
      <c r="I93" s="162">
        <f t="shared" si="268"/>
        <v>1116</v>
      </c>
      <c r="J93" s="174">
        <v>1052</v>
      </c>
      <c r="K93" s="174">
        <v>0</v>
      </c>
      <c r="L93" s="174">
        <v>54</v>
      </c>
      <c r="M93" s="174">
        <v>0</v>
      </c>
      <c r="N93" s="174">
        <v>0</v>
      </c>
      <c r="O93" s="174">
        <v>10</v>
      </c>
      <c r="P93" s="174">
        <v>0</v>
      </c>
      <c r="Q93" s="181">
        <v>0</v>
      </c>
      <c r="R93" s="175" t="b">
        <f t="shared" si="260"/>
        <v>1</v>
      </c>
      <c r="S93" s="176">
        <f t="shared" si="261"/>
        <v>1116</v>
      </c>
      <c r="T93" s="175">
        <v>1116</v>
      </c>
      <c r="U93" s="230">
        <f t="shared" si="262"/>
        <v>0</v>
      </c>
      <c r="V93" s="175" t="s">
        <v>544</v>
      </c>
      <c r="W93" s="177">
        <f t="shared" si="313"/>
        <v>1116</v>
      </c>
      <c r="X93" s="179">
        <v>33</v>
      </c>
      <c r="Y93" s="179">
        <v>14</v>
      </c>
      <c r="Z93" s="179">
        <v>0</v>
      </c>
      <c r="AA93" s="179">
        <v>18</v>
      </c>
      <c r="AB93" s="179">
        <v>353</v>
      </c>
      <c r="AC93" s="177">
        <f t="shared" si="334"/>
        <v>792</v>
      </c>
      <c r="AD93" s="181">
        <v>726</v>
      </c>
      <c r="AE93" s="181">
        <v>0</v>
      </c>
      <c r="AF93" s="181">
        <v>60</v>
      </c>
      <c r="AG93" s="181">
        <v>0</v>
      </c>
      <c r="AH93" s="181">
        <v>0</v>
      </c>
      <c r="AI93" s="181">
        <v>6</v>
      </c>
      <c r="AJ93" s="181">
        <v>0</v>
      </c>
      <c r="AK93" s="181">
        <v>0</v>
      </c>
      <c r="AL93" s="175" t="b">
        <f t="shared" si="273"/>
        <v>1</v>
      </c>
      <c r="AM93" s="246">
        <v>792</v>
      </c>
      <c r="AN93" s="248">
        <f t="shared" si="269"/>
        <v>0</v>
      </c>
      <c r="AO93" s="246">
        <v>0</v>
      </c>
      <c r="AQ93" s="225"/>
      <c r="AR93" s="175" t="s">
        <v>544</v>
      </c>
      <c r="AS93" s="177">
        <f t="shared" si="314"/>
        <v>792</v>
      </c>
      <c r="AT93" s="179">
        <v>30</v>
      </c>
      <c r="AU93" s="179">
        <v>19</v>
      </c>
      <c r="AV93" s="179">
        <v>0</v>
      </c>
      <c r="AW93" s="179">
        <v>22</v>
      </c>
      <c r="AX93" s="179">
        <v>1</v>
      </c>
      <c r="AY93" s="177">
        <f t="shared" si="274"/>
        <v>818</v>
      </c>
      <c r="AZ93" s="179">
        <v>756</v>
      </c>
      <c r="BA93" s="179">
        <v>0</v>
      </c>
      <c r="BB93" s="179">
        <v>58</v>
      </c>
      <c r="BC93" s="179">
        <v>0</v>
      </c>
      <c r="BD93" s="179">
        <v>0</v>
      </c>
      <c r="BE93" s="179">
        <v>4</v>
      </c>
      <c r="BF93" s="179">
        <v>0</v>
      </c>
      <c r="BG93" s="179">
        <v>0</v>
      </c>
      <c r="BH93" s="264">
        <v>818</v>
      </c>
      <c r="BI93" s="224">
        <f t="shared" si="270"/>
        <v>0</v>
      </c>
      <c r="BJ93" s="175" t="b">
        <f t="shared" si="263"/>
        <v>0</v>
      </c>
      <c r="BK93" s="175" t="s">
        <v>544</v>
      </c>
      <c r="BL93" s="180">
        <f t="shared" si="315"/>
        <v>818</v>
      </c>
      <c r="BM93" s="179">
        <v>49</v>
      </c>
      <c r="BN93" s="179">
        <v>13</v>
      </c>
      <c r="BO93" s="179">
        <v>0</v>
      </c>
      <c r="BP93" s="179">
        <v>23</v>
      </c>
      <c r="BQ93" s="181">
        <v>1</v>
      </c>
      <c r="BR93" s="181">
        <f t="shared" si="241"/>
        <v>856</v>
      </c>
      <c r="BS93" s="179">
        <v>795</v>
      </c>
      <c r="BT93" s="181">
        <v>0</v>
      </c>
      <c r="BU93" s="179">
        <v>0</v>
      </c>
      <c r="BV93" s="179">
        <v>0</v>
      </c>
      <c r="BW93" s="181">
        <v>3</v>
      </c>
      <c r="BX93" s="181">
        <v>0</v>
      </c>
      <c r="BY93" s="181">
        <v>0</v>
      </c>
      <c r="BZ93" s="181">
        <v>54</v>
      </c>
      <c r="CA93" s="181">
        <v>4</v>
      </c>
      <c r="CB93" s="181">
        <v>0</v>
      </c>
      <c r="CC93" s="181">
        <v>0</v>
      </c>
      <c r="CD93" s="175" t="b">
        <f t="shared" si="271"/>
        <v>1</v>
      </c>
      <c r="CE93" s="246">
        <v>856</v>
      </c>
      <c r="CF93" s="265" t="b">
        <f t="shared" si="272"/>
        <v>1</v>
      </c>
      <c r="CG93" s="259">
        <f t="shared" si="311"/>
        <v>0</v>
      </c>
      <c r="CH93" s="175" t="s">
        <v>544</v>
      </c>
      <c r="CI93" s="204">
        <f t="shared" si="316"/>
        <v>1077</v>
      </c>
      <c r="CJ93" s="204">
        <f t="shared" si="317"/>
        <v>180</v>
      </c>
      <c r="CK93" s="204">
        <f t="shared" si="318"/>
        <v>59</v>
      </c>
      <c r="CL93" s="204">
        <f t="shared" si="319"/>
        <v>1</v>
      </c>
      <c r="CM93" s="204">
        <f t="shared" si="320"/>
        <v>96</v>
      </c>
      <c r="CN93" s="204">
        <f t="shared" si="321"/>
        <v>365</v>
      </c>
      <c r="CO93" s="204">
        <f t="shared" si="322"/>
        <v>856</v>
      </c>
      <c r="CP93" s="361">
        <f t="shared" si="323"/>
        <v>795</v>
      </c>
      <c r="CQ93" s="361">
        <f t="shared" si="324"/>
        <v>0</v>
      </c>
      <c r="CR93" s="361">
        <f t="shared" si="325"/>
        <v>0</v>
      </c>
      <c r="CS93" s="361">
        <f t="shared" si="326"/>
        <v>0</v>
      </c>
      <c r="CT93" s="361">
        <f t="shared" si="327"/>
        <v>3</v>
      </c>
      <c r="CU93" s="361">
        <f t="shared" si="328"/>
        <v>0</v>
      </c>
      <c r="CV93" s="361">
        <f t="shared" si="329"/>
        <v>0</v>
      </c>
      <c r="CW93" s="361">
        <f t="shared" si="330"/>
        <v>54</v>
      </c>
      <c r="CX93" s="361">
        <f t="shared" si="331"/>
        <v>4</v>
      </c>
      <c r="CY93" s="361">
        <f t="shared" si="332"/>
        <v>0</v>
      </c>
      <c r="CZ93" s="361">
        <f t="shared" si="333"/>
        <v>0</v>
      </c>
      <c r="DA93" s="175" t="b">
        <f t="shared" si="264"/>
        <v>1</v>
      </c>
      <c r="DB93" s="175" t="b">
        <f t="shared" si="265"/>
        <v>1</v>
      </c>
      <c r="DC93" s="175" t="b">
        <f t="shared" si="266"/>
        <v>1</v>
      </c>
      <c r="DD93" s="184">
        <f t="shared" si="267"/>
        <v>0</v>
      </c>
    </row>
    <row r="94" spans="1:108" s="175" customFormat="1" x14ac:dyDescent="0.35">
      <c r="B94" s="175" t="s">
        <v>545</v>
      </c>
      <c r="C94" s="181">
        <v>667</v>
      </c>
      <c r="D94" s="164">
        <v>21</v>
      </c>
      <c r="E94" s="164">
        <v>1</v>
      </c>
      <c r="F94" s="164">
        <v>0</v>
      </c>
      <c r="G94" s="163">
        <v>6</v>
      </c>
      <c r="H94" s="163">
        <v>0</v>
      </c>
      <c r="I94" s="162">
        <f t="shared" si="268"/>
        <v>683</v>
      </c>
      <c r="J94" s="174">
        <v>648</v>
      </c>
      <c r="K94" s="174">
        <v>0</v>
      </c>
      <c r="L94" s="174">
        <v>33</v>
      </c>
      <c r="M94" s="174">
        <v>0</v>
      </c>
      <c r="N94" s="174">
        <v>0</v>
      </c>
      <c r="O94" s="174">
        <v>2</v>
      </c>
      <c r="P94" s="174">
        <v>0</v>
      </c>
      <c r="Q94" s="181">
        <v>0</v>
      </c>
      <c r="R94" s="175" t="b">
        <f t="shared" si="260"/>
        <v>1</v>
      </c>
      <c r="S94" s="176">
        <f t="shared" si="261"/>
        <v>683</v>
      </c>
      <c r="T94" s="175">
        <v>683</v>
      </c>
      <c r="U94" s="230">
        <f t="shared" si="262"/>
        <v>0</v>
      </c>
      <c r="V94" s="175" t="s">
        <v>545</v>
      </c>
      <c r="W94" s="177">
        <f t="shared" si="313"/>
        <v>683</v>
      </c>
      <c r="X94" s="179">
        <v>20</v>
      </c>
      <c r="Y94" s="179">
        <v>0</v>
      </c>
      <c r="Z94" s="179">
        <v>0</v>
      </c>
      <c r="AA94" s="179">
        <v>10</v>
      </c>
      <c r="AB94" s="179">
        <v>0</v>
      </c>
      <c r="AC94" s="177">
        <f t="shared" si="334"/>
        <v>693</v>
      </c>
      <c r="AD94" s="181">
        <v>659</v>
      </c>
      <c r="AE94" s="181">
        <v>0</v>
      </c>
      <c r="AF94" s="181">
        <v>33</v>
      </c>
      <c r="AG94" s="181">
        <v>0</v>
      </c>
      <c r="AH94" s="181">
        <v>0</v>
      </c>
      <c r="AI94" s="181">
        <v>1</v>
      </c>
      <c r="AJ94" s="181">
        <v>0</v>
      </c>
      <c r="AK94" s="181">
        <v>0</v>
      </c>
      <c r="AL94" s="175" t="b">
        <f t="shared" si="273"/>
        <v>1</v>
      </c>
      <c r="AM94" s="246">
        <v>693</v>
      </c>
      <c r="AN94" s="248">
        <f t="shared" si="269"/>
        <v>0</v>
      </c>
      <c r="AO94" s="246">
        <v>0</v>
      </c>
      <c r="AQ94" s="225"/>
      <c r="AR94" s="175" t="s">
        <v>545</v>
      </c>
      <c r="AS94" s="177">
        <f t="shared" si="314"/>
        <v>693</v>
      </c>
      <c r="AT94" s="179">
        <v>19</v>
      </c>
      <c r="AU94" s="179">
        <v>7</v>
      </c>
      <c r="AV94" s="179">
        <v>0</v>
      </c>
      <c r="AW94" s="179">
        <v>28</v>
      </c>
      <c r="AX94" s="179">
        <v>0</v>
      </c>
      <c r="AY94" s="177">
        <f t="shared" si="274"/>
        <v>691</v>
      </c>
      <c r="AZ94" s="179">
        <v>658</v>
      </c>
      <c r="BA94" s="179">
        <v>0</v>
      </c>
      <c r="BB94" s="179">
        <v>32</v>
      </c>
      <c r="BC94" s="179">
        <v>0</v>
      </c>
      <c r="BD94" s="179">
        <v>0</v>
      </c>
      <c r="BE94" s="179">
        <v>1</v>
      </c>
      <c r="BF94" s="179">
        <v>0</v>
      </c>
      <c r="BG94" s="179">
        <v>0</v>
      </c>
      <c r="BH94" s="264">
        <v>691</v>
      </c>
      <c r="BI94" s="224">
        <f t="shared" si="270"/>
        <v>0</v>
      </c>
      <c r="BJ94" s="175" t="b">
        <f t="shared" si="263"/>
        <v>0</v>
      </c>
      <c r="BK94" s="175" t="s">
        <v>545</v>
      </c>
      <c r="BL94" s="180">
        <f t="shared" si="315"/>
        <v>691</v>
      </c>
      <c r="BM94" s="179">
        <v>17</v>
      </c>
      <c r="BN94" s="255">
        <f>4+6</f>
        <v>10</v>
      </c>
      <c r="BO94" s="179">
        <v>0</v>
      </c>
      <c r="BP94" s="179">
        <v>20</v>
      </c>
      <c r="BQ94" s="181">
        <v>7</v>
      </c>
      <c r="BR94" s="181">
        <f t="shared" si="241"/>
        <v>691</v>
      </c>
      <c r="BS94" s="179">
        <v>654</v>
      </c>
      <c r="BT94" s="181">
        <v>0</v>
      </c>
      <c r="BU94" s="179">
        <v>0</v>
      </c>
      <c r="BV94" s="179">
        <v>0</v>
      </c>
      <c r="BW94" s="181">
        <v>37</v>
      </c>
      <c r="BX94" s="181">
        <v>0</v>
      </c>
      <c r="BY94" s="181">
        <v>0</v>
      </c>
      <c r="BZ94" s="181">
        <v>0</v>
      </c>
      <c r="CA94" s="181">
        <v>0</v>
      </c>
      <c r="CB94" s="181">
        <v>0</v>
      </c>
      <c r="CC94" s="181">
        <v>0</v>
      </c>
      <c r="CD94" s="175" t="b">
        <f t="shared" si="271"/>
        <v>1</v>
      </c>
      <c r="CE94" s="246">
        <v>691</v>
      </c>
      <c r="CF94" s="265" t="b">
        <f t="shared" si="272"/>
        <v>1</v>
      </c>
      <c r="CG94" s="259">
        <f t="shared" si="311"/>
        <v>0</v>
      </c>
      <c r="CH94" s="175" t="s">
        <v>545</v>
      </c>
      <c r="CI94" s="204">
        <f t="shared" si="316"/>
        <v>667</v>
      </c>
      <c r="CJ94" s="204">
        <f t="shared" si="317"/>
        <v>77</v>
      </c>
      <c r="CK94" s="204">
        <f t="shared" si="318"/>
        <v>18</v>
      </c>
      <c r="CL94" s="204">
        <f t="shared" si="319"/>
        <v>0</v>
      </c>
      <c r="CM94" s="204">
        <f t="shared" si="320"/>
        <v>64</v>
      </c>
      <c r="CN94" s="204">
        <f t="shared" si="321"/>
        <v>7</v>
      </c>
      <c r="CO94" s="204">
        <f t="shared" si="322"/>
        <v>691</v>
      </c>
      <c r="CP94" s="361">
        <f t="shared" si="323"/>
        <v>654</v>
      </c>
      <c r="CQ94" s="361">
        <f t="shared" si="324"/>
        <v>0</v>
      </c>
      <c r="CR94" s="361">
        <f t="shared" si="325"/>
        <v>0</v>
      </c>
      <c r="CS94" s="361">
        <f t="shared" si="326"/>
        <v>0</v>
      </c>
      <c r="CT94" s="361">
        <f t="shared" si="327"/>
        <v>37</v>
      </c>
      <c r="CU94" s="361">
        <f t="shared" si="328"/>
        <v>0</v>
      </c>
      <c r="CV94" s="361">
        <f t="shared" si="329"/>
        <v>0</v>
      </c>
      <c r="CW94" s="361">
        <f t="shared" si="330"/>
        <v>0</v>
      </c>
      <c r="CX94" s="361">
        <f t="shared" si="331"/>
        <v>0</v>
      </c>
      <c r="CY94" s="361">
        <f t="shared" si="332"/>
        <v>0</v>
      </c>
      <c r="CZ94" s="361">
        <f t="shared" si="333"/>
        <v>0</v>
      </c>
      <c r="DA94" s="175" t="b">
        <f t="shared" si="264"/>
        <v>1</v>
      </c>
      <c r="DB94" s="175" t="b">
        <f t="shared" si="265"/>
        <v>1</v>
      </c>
      <c r="DC94" s="175" t="b">
        <f t="shared" si="266"/>
        <v>1</v>
      </c>
      <c r="DD94" s="184">
        <f t="shared" si="267"/>
        <v>0</v>
      </c>
    </row>
    <row r="95" spans="1:108" s="175" customFormat="1" x14ac:dyDescent="0.35">
      <c r="B95" s="175" t="s">
        <v>546</v>
      </c>
      <c r="C95" s="181">
        <v>1421</v>
      </c>
      <c r="D95" s="164">
        <v>80</v>
      </c>
      <c r="E95" s="164">
        <f>38+6</f>
        <v>44</v>
      </c>
      <c r="F95" s="164">
        <v>0</v>
      </c>
      <c r="G95" s="163">
        <v>39</v>
      </c>
      <c r="H95" s="163">
        <f>12+1</f>
        <v>13</v>
      </c>
      <c r="I95" s="162">
        <f t="shared" si="268"/>
        <v>1493</v>
      </c>
      <c r="J95" s="174">
        <v>1474</v>
      </c>
      <c r="K95" s="174">
        <v>0</v>
      </c>
      <c r="L95" s="174">
        <v>15</v>
      </c>
      <c r="M95" s="174">
        <v>0</v>
      </c>
      <c r="N95" s="174">
        <v>0</v>
      </c>
      <c r="O95" s="174">
        <v>4</v>
      </c>
      <c r="P95" s="174">
        <v>0</v>
      </c>
      <c r="Q95" s="181">
        <v>0</v>
      </c>
      <c r="R95" s="175" t="b">
        <f t="shared" si="260"/>
        <v>1</v>
      </c>
      <c r="S95" s="176">
        <f t="shared" si="261"/>
        <v>1493</v>
      </c>
      <c r="T95" s="175">
        <v>1493</v>
      </c>
      <c r="U95" s="230">
        <f t="shared" si="262"/>
        <v>0</v>
      </c>
      <c r="V95" s="175" t="s">
        <v>546</v>
      </c>
      <c r="W95" s="177">
        <f t="shared" si="313"/>
        <v>1493</v>
      </c>
      <c r="X95" s="179">
        <v>54</v>
      </c>
      <c r="Y95" s="179">
        <v>31</v>
      </c>
      <c r="Z95" s="179">
        <v>0</v>
      </c>
      <c r="AA95" s="179">
        <v>39</v>
      </c>
      <c r="AB95" s="179">
        <v>44</v>
      </c>
      <c r="AC95" s="177">
        <f t="shared" si="334"/>
        <v>1495</v>
      </c>
      <c r="AD95" s="181">
        <v>1483</v>
      </c>
      <c r="AE95" s="181">
        <v>0</v>
      </c>
      <c r="AF95" s="181">
        <v>4</v>
      </c>
      <c r="AG95" s="181">
        <v>0</v>
      </c>
      <c r="AH95" s="181">
        <v>0</v>
      </c>
      <c r="AI95" s="181">
        <v>8</v>
      </c>
      <c r="AJ95" s="181">
        <v>0</v>
      </c>
      <c r="AK95" s="181">
        <v>0</v>
      </c>
      <c r="AL95" s="175" t="b">
        <f t="shared" si="273"/>
        <v>1</v>
      </c>
      <c r="AM95" s="246">
        <v>1495</v>
      </c>
      <c r="AN95" s="248">
        <f t="shared" si="269"/>
        <v>0</v>
      </c>
      <c r="AO95" s="246">
        <v>0</v>
      </c>
      <c r="AQ95" s="225"/>
      <c r="AR95" s="175" t="s">
        <v>546</v>
      </c>
      <c r="AS95" s="177">
        <f t="shared" si="314"/>
        <v>1495</v>
      </c>
      <c r="AT95" s="179">
        <v>52</v>
      </c>
      <c r="AU95" s="179">
        <v>38</v>
      </c>
      <c r="AV95" s="179">
        <v>0</v>
      </c>
      <c r="AW95" s="179">
        <v>65</v>
      </c>
      <c r="AX95" s="179">
        <v>9</v>
      </c>
      <c r="AY95" s="177">
        <f t="shared" si="274"/>
        <v>1511</v>
      </c>
      <c r="AZ95" s="179">
        <v>1498</v>
      </c>
      <c r="BA95" s="179">
        <v>0</v>
      </c>
      <c r="BB95" s="179">
        <v>5</v>
      </c>
      <c r="BC95" s="179">
        <v>0</v>
      </c>
      <c r="BD95" s="179">
        <v>0</v>
      </c>
      <c r="BE95" s="179">
        <v>8</v>
      </c>
      <c r="BF95" s="179">
        <v>0</v>
      </c>
      <c r="BG95" s="179">
        <v>0</v>
      </c>
      <c r="BH95" s="264">
        <v>1511</v>
      </c>
      <c r="BI95" s="224">
        <f t="shared" si="270"/>
        <v>0</v>
      </c>
      <c r="BJ95" s="175" t="b">
        <f t="shared" si="263"/>
        <v>0</v>
      </c>
      <c r="BK95" s="175" t="s">
        <v>546</v>
      </c>
      <c r="BL95" s="180">
        <f t="shared" si="315"/>
        <v>1511</v>
      </c>
      <c r="BM95" s="179">
        <v>58</v>
      </c>
      <c r="BN95" s="179">
        <v>19</v>
      </c>
      <c r="BO95" s="179"/>
      <c r="BP95" s="179">
        <v>36</v>
      </c>
      <c r="BQ95" s="181">
        <v>7</v>
      </c>
      <c r="BR95" s="180">
        <f>BL95+BM95+BN95+BO95-BP95-BQ95</f>
        <v>1545</v>
      </c>
      <c r="BS95" s="179">
        <v>1538</v>
      </c>
      <c r="BT95" s="181">
        <v>0</v>
      </c>
      <c r="BU95" s="179">
        <v>0</v>
      </c>
      <c r="BV95" s="179">
        <v>0</v>
      </c>
      <c r="BW95" s="181">
        <v>1</v>
      </c>
      <c r="BX95" s="181">
        <v>0</v>
      </c>
      <c r="BY95" s="181">
        <v>0</v>
      </c>
      <c r="BZ95" s="181">
        <v>5</v>
      </c>
      <c r="CA95" s="181">
        <v>1</v>
      </c>
      <c r="CB95" s="181">
        <v>0</v>
      </c>
      <c r="CC95" s="181">
        <v>0</v>
      </c>
      <c r="CD95" s="175" t="b">
        <f t="shared" si="271"/>
        <v>1</v>
      </c>
      <c r="CE95" s="246">
        <v>1545</v>
      </c>
      <c r="CF95" s="265" t="b">
        <f t="shared" si="272"/>
        <v>1</v>
      </c>
      <c r="CG95" s="259">
        <f t="shared" si="311"/>
        <v>0</v>
      </c>
      <c r="CH95" s="175" t="s">
        <v>546</v>
      </c>
      <c r="CI95" s="204">
        <f t="shared" si="316"/>
        <v>1421</v>
      </c>
      <c r="CJ95" s="204">
        <f t="shared" si="317"/>
        <v>244</v>
      </c>
      <c r="CK95" s="204">
        <f t="shared" si="318"/>
        <v>132</v>
      </c>
      <c r="CL95" s="204">
        <f t="shared" si="319"/>
        <v>0</v>
      </c>
      <c r="CM95" s="204">
        <f t="shared" si="320"/>
        <v>179</v>
      </c>
      <c r="CN95" s="204">
        <f t="shared" si="321"/>
        <v>73</v>
      </c>
      <c r="CO95" s="204">
        <f t="shared" si="322"/>
        <v>1545</v>
      </c>
      <c r="CP95" s="361">
        <f t="shared" si="323"/>
        <v>1538</v>
      </c>
      <c r="CQ95" s="361">
        <f t="shared" si="324"/>
        <v>0</v>
      </c>
      <c r="CR95" s="361">
        <f t="shared" si="325"/>
        <v>0</v>
      </c>
      <c r="CS95" s="361">
        <f t="shared" si="326"/>
        <v>0</v>
      </c>
      <c r="CT95" s="361">
        <f t="shared" si="327"/>
        <v>1</v>
      </c>
      <c r="CU95" s="361">
        <f t="shared" si="328"/>
        <v>0</v>
      </c>
      <c r="CV95" s="361">
        <f t="shared" si="329"/>
        <v>0</v>
      </c>
      <c r="CW95" s="361">
        <f t="shared" si="330"/>
        <v>5</v>
      </c>
      <c r="CX95" s="361">
        <f t="shared" si="331"/>
        <v>1</v>
      </c>
      <c r="CY95" s="361">
        <f t="shared" si="332"/>
        <v>0</v>
      </c>
      <c r="CZ95" s="361">
        <f t="shared" si="333"/>
        <v>0</v>
      </c>
      <c r="DA95" s="175" t="b">
        <f t="shared" si="264"/>
        <v>1</v>
      </c>
      <c r="DB95" s="175" t="b">
        <f t="shared" si="265"/>
        <v>1</v>
      </c>
      <c r="DC95" s="175" t="b">
        <f t="shared" si="266"/>
        <v>1</v>
      </c>
      <c r="DD95" s="184">
        <f t="shared" si="267"/>
        <v>0</v>
      </c>
    </row>
    <row r="96" spans="1:108" s="175" customFormat="1" x14ac:dyDescent="0.35">
      <c r="B96" s="175" t="s">
        <v>547</v>
      </c>
      <c r="C96" s="181">
        <v>931</v>
      </c>
      <c r="D96" s="164">
        <v>38</v>
      </c>
      <c r="E96" s="164">
        <v>12</v>
      </c>
      <c r="F96" s="164">
        <v>0</v>
      </c>
      <c r="G96" s="163">
        <v>41</v>
      </c>
      <c r="H96" s="163">
        <v>11</v>
      </c>
      <c r="I96" s="162">
        <f t="shared" si="268"/>
        <v>929</v>
      </c>
      <c r="J96" s="174">
        <v>918</v>
      </c>
      <c r="K96" s="174">
        <v>0</v>
      </c>
      <c r="L96" s="174">
        <v>11</v>
      </c>
      <c r="M96" s="174">
        <v>0</v>
      </c>
      <c r="N96" s="174">
        <v>0</v>
      </c>
      <c r="O96" s="174">
        <v>0</v>
      </c>
      <c r="P96" s="174">
        <v>0</v>
      </c>
      <c r="Q96" s="181">
        <v>0</v>
      </c>
      <c r="R96" s="175" t="b">
        <f t="shared" si="260"/>
        <v>1</v>
      </c>
      <c r="S96" s="176">
        <f t="shared" si="261"/>
        <v>929</v>
      </c>
      <c r="T96" s="175">
        <v>929</v>
      </c>
      <c r="U96" s="230">
        <f t="shared" si="262"/>
        <v>0</v>
      </c>
      <c r="V96" s="175" t="s">
        <v>547</v>
      </c>
      <c r="W96" s="177">
        <f t="shared" si="313"/>
        <v>929</v>
      </c>
      <c r="X96" s="179">
        <v>18</v>
      </c>
      <c r="Y96" s="179">
        <f>2+2</f>
        <v>4</v>
      </c>
      <c r="Z96" s="179">
        <v>0</v>
      </c>
      <c r="AA96" s="179">
        <v>22</v>
      </c>
      <c r="AB96" s="179">
        <v>0</v>
      </c>
      <c r="AC96" s="177">
        <f t="shared" si="334"/>
        <v>929</v>
      </c>
      <c r="AD96" s="181">
        <v>924</v>
      </c>
      <c r="AE96" s="181">
        <v>0</v>
      </c>
      <c r="AF96" s="181">
        <v>5</v>
      </c>
      <c r="AG96" s="181">
        <v>0</v>
      </c>
      <c r="AH96" s="181">
        <v>0</v>
      </c>
      <c r="AI96" s="181">
        <v>0</v>
      </c>
      <c r="AJ96" s="181">
        <v>0</v>
      </c>
      <c r="AK96" s="181">
        <v>0</v>
      </c>
      <c r="AL96" s="175" t="b">
        <f t="shared" si="273"/>
        <v>1</v>
      </c>
      <c r="AM96" s="246">
        <v>929</v>
      </c>
      <c r="AN96" s="248">
        <f t="shared" si="269"/>
        <v>0</v>
      </c>
      <c r="AO96" s="246">
        <v>0</v>
      </c>
      <c r="AQ96" s="225"/>
      <c r="AR96" s="175" t="s">
        <v>547</v>
      </c>
      <c r="AS96" s="177">
        <f t="shared" si="314"/>
        <v>929</v>
      </c>
      <c r="AT96" s="179">
        <v>32</v>
      </c>
      <c r="AU96" s="179">
        <v>7</v>
      </c>
      <c r="AV96" s="179">
        <v>1</v>
      </c>
      <c r="AW96" s="179">
        <v>14</v>
      </c>
      <c r="AX96" s="179">
        <v>1</v>
      </c>
      <c r="AY96" s="177">
        <f t="shared" si="274"/>
        <v>954</v>
      </c>
      <c r="AZ96" s="179">
        <v>940</v>
      </c>
      <c r="BA96" s="179">
        <v>0</v>
      </c>
      <c r="BB96" s="179">
        <v>14</v>
      </c>
      <c r="BC96" s="179">
        <v>0</v>
      </c>
      <c r="BD96" s="179">
        <v>0</v>
      </c>
      <c r="BE96" s="179">
        <v>0</v>
      </c>
      <c r="BF96" s="179">
        <v>0</v>
      </c>
      <c r="BG96" s="179">
        <v>0</v>
      </c>
      <c r="BH96" s="264">
        <v>954</v>
      </c>
      <c r="BI96" s="224">
        <f t="shared" si="270"/>
        <v>0</v>
      </c>
      <c r="BJ96" s="175" t="b">
        <f t="shared" si="263"/>
        <v>0</v>
      </c>
      <c r="BK96" s="175" t="s">
        <v>547</v>
      </c>
      <c r="BL96" s="180">
        <f t="shared" si="315"/>
        <v>954</v>
      </c>
      <c r="BM96" s="179">
        <v>39</v>
      </c>
      <c r="BN96" s="179">
        <v>53</v>
      </c>
      <c r="BO96" s="179"/>
      <c r="BP96" s="179">
        <v>28</v>
      </c>
      <c r="BQ96" s="181">
        <v>347</v>
      </c>
      <c r="BR96" s="181">
        <f t="shared" si="241"/>
        <v>671</v>
      </c>
      <c r="BS96" s="179">
        <v>668</v>
      </c>
      <c r="BT96" s="181">
        <v>0</v>
      </c>
      <c r="BU96" s="179">
        <v>0</v>
      </c>
      <c r="BV96" s="179">
        <v>0</v>
      </c>
      <c r="BW96" s="181">
        <v>1</v>
      </c>
      <c r="BX96" s="181">
        <v>0</v>
      </c>
      <c r="BY96" s="181">
        <v>0</v>
      </c>
      <c r="BZ96" s="181">
        <v>2</v>
      </c>
      <c r="CA96" s="181">
        <v>0</v>
      </c>
      <c r="CB96" s="181">
        <v>0</v>
      </c>
      <c r="CC96" s="181">
        <v>0</v>
      </c>
      <c r="CD96" s="175" t="b">
        <f t="shared" si="271"/>
        <v>1</v>
      </c>
      <c r="CE96" s="246">
        <v>671</v>
      </c>
      <c r="CF96" s="265" t="b">
        <f t="shared" si="272"/>
        <v>1</v>
      </c>
      <c r="CG96" s="259">
        <f t="shared" si="311"/>
        <v>0</v>
      </c>
      <c r="CH96" s="175" t="s">
        <v>547</v>
      </c>
      <c r="CI96" s="204">
        <f t="shared" si="316"/>
        <v>931</v>
      </c>
      <c r="CJ96" s="204">
        <f t="shared" si="317"/>
        <v>127</v>
      </c>
      <c r="CK96" s="204">
        <f t="shared" si="318"/>
        <v>76</v>
      </c>
      <c r="CL96" s="204">
        <f t="shared" si="319"/>
        <v>1</v>
      </c>
      <c r="CM96" s="204">
        <f t="shared" si="320"/>
        <v>105</v>
      </c>
      <c r="CN96" s="204">
        <f t="shared" si="321"/>
        <v>359</v>
      </c>
      <c r="CO96" s="204">
        <f t="shared" si="322"/>
        <v>671</v>
      </c>
      <c r="CP96" s="361">
        <f t="shared" si="323"/>
        <v>668</v>
      </c>
      <c r="CQ96" s="361">
        <f t="shared" si="324"/>
        <v>0</v>
      </c>
      <c r="CR96" s="361">
        <f t="shared" si="325"/>
        <v>0</v>
      </c>
      <c r="CS96" s="361">
        <f t="shared" si="326"/>
        <v>0</v>
      </c>
      <c r="CT96" s="361">
        <f t="shared" si="327"/>
        <v>1</v>
      </c>
      <c r="CU96" s="361">
        <f t="shared" si="328"/>
        <v>0</v>
      </c>
      <c r="CV96" s="361">
        <f t="shared" si="329"/>
        <v>0</v>
      </c>
      <c r="CW96" s="361">
        <f t="shared" si="330"/>
        <v>2</v>
      </c>
      <c r="CX96" s="361">
        <f t="shared" si="331"/>
        <v>0</v>
      </c>
      <c r="CY96" s="361">
        <f t="shared" si="332"/>
        <v>0</v>
      </c>
      <c r="CZ96" s="361">
        <f t="shared" si="333"/>
        <v>0</v>
      </c>
      <c r="DA96" s="175" t="b">
        <f t="shared" si="264"/>
        <v>1</v>
      </c>
      <c r="DB96" s="175" t="b">
        <f t="shared" si="265"/>
        <v>1</v>
      </c>
      <c r="DC96" s="175" t="b">
        <f t="shared" si="266"/>
        <v>1</v>
      </c>
      <c r="DD96" s="184">
        <f t="shared" si="267"/>
        <v>0</v>
      </c>
    </row>
    <row r="97" spans="1:108" s="175" customFormat="1" x14ac:dyDescent="0.35">
      <c r="B97" s="175" t="s">
        <v>548</v>
      </c>
      <c r="C97" s="181">
        <v>225</v>
      </c>
      <c r="D97" s="164">
        <v>11</v>
      </c>
      <c r="E97" s="164">
        <v>1</v>
      </c>
      <c r="F97" s="164">
        <v>0</v>
      </c>
      <c r="G97" s="163">
        <v>13</v>
      </c>
      <c r="H97" s="163">
        <v>0</v>
      </c>
      <c r="I97" s="162">
        <f t="shared" si="268"/>
        <v>224</v>
      </c>
      <c r="J97" s="174">
        <v>219</v>
      </c>
      <c r="K97" s="174">
        <v>0</v>
      </c>
      <c r="L97" s="174">
        <v>5</v>
      </c>
      <c r="M97" s="174">
        <v>0</v>
      </c>
      <c r="N97" s="174">
        <v>0</v>
      </c>
      <c r="O97" s="174">
        <v>0</v>
      </c>
      <c r="P97" s="174">
        <v>0</v>
      </c>
      <c r="Q97" s="181">
        <v>0</v>
      </c>
      <c r="R97" s="175" t="b">
        <f t="shared" si="260"/>
        <v>1</v>
      </c>
      <c r="S97" s="176">
        <f t="shared" si="261"/>
        <v>224</v>
      </c>
      <c r="T97" s="175">
        <v>224</v>
      </c>
      <c r="U97" s="230">
        <f t="shared" si="262"/>
        <v>0</v>
      </c>
      <c r="V97" s="175" t="s">
        <v>548</v>
      </c>
      <c r="W97" s="177">
        <f t="shared" si="313"/>
        <v>224</v>
      </c>
      <c r="X97" s="179">
        <v>9</v>
      </c>
      <c r="Y97" s="179">
        <v>2</v>
      </c>
      <c r="Z97" s="179">
        <v>0</v>
      </c>
      <c r="AA97" s="179">
        <v>6</v>
      </c>
      <c r="AB97" s="179">
        <v>0</v>
      </c>
      <c r="AC97" s="177">
        <f t="shared" si="334"/>
        <v>229</v>
      </c>
      <c r="AD97" s="181">
        <v>223</v>
      </c>
      <c r="AE97" s="181">
        <v>0</v>
      </c>
      <c r="AF97" s="181">
        <v>6</v>
      </c>
      <c r="AG97" s="181">
        <v>0</v>
      </c>
      <c r="AH97" s="181">
        <v>0</v>
      </c>
      <c r="AI97" s="181">
        <v>0</v>
      </c>
      <c r="AJ97" s="181">
        <v>0</v>
      </c>
      <c r="AK97" s="181">
        <v>0</v>
      </c>
      <c r="AL97" s="175" t="b">
        <f t="shared" si="273"/>
        <v>1</v>
      </c>
      <c r="AM97" s="246">
        <v>229</v>
      </c>
      <c r="AN97" s="248">
        <f t="shared" si="269"/>
        <v>0</v>
      </c>
      <c r="AO97" s="246">
        <v>0</v>
      </c>
      <c r="AQ97" s="225"/>
      <c r="AR97" s="175" t="s">
        <v>548</v>
      </c>
      <c r="AS97" s="177">
        <f t="shared" si="314"/>
        <v>229</v>
      </c>
      <c r="AT97" s="179">
        <v>3</v>
      </c>
      <c r="AU97" s="179">
        <v>0</v>
      </c>
      <c r="AV97" s="179">
        <v>0</v>
      </c>
      <c r="AW97" s="179">
        <v>5</v>
      </c>
      <c r="AX97" s="179">
        <v>0</v>
      </c>
      <c r="AY97" s="177">
        <f t="shared" si="274"/>
        <v>227</v>
      </c>
      <c r="AZ97" s="179">
        <v>221</v>
      </c>
      <c r="BA97" s="179">
        <v>0</v>
      </c>
      <c r="BB97" s="179">
        <v>6</v>
      </c>
      <c r="BC97" s="179">
        <v>0</v>
      </c>
      <c r="BD97" s="179">
        <v>0</v>
      </c>
      <c r="BE97" s="179">
        <v>0</v>
      </c>
      <c r="BF97" s="179">
        <v>0</v>
      </c>
      <c r="BG97" s="179">
        <v>0</v>
      </c>
      <c r="BH97" s="262">
        <v>227</v>
      </c>
      <c r="BI97" s="224">
        <f t="shared" si="270"/>
        <v>0</v>
      </c>
      <c r="BJ97" s="175" t="b">
        <f t="shared" si="263"/>
        <v>0</v>
      </c>
      <c r="BK97" s="175" t="s">
        <v>548</v>
      </c>
      <c r="BL97" s="180">
        <f t="shared" si="315"/>
        <v>227</v>
      </c>
      <c r="BM97" s="179">
        <v>7</v>
      </c>
      <c r="BN97" s="179">
        <v>5</v>
      </c>
      <c r="BO97" s="179">
        <v>0</v>
      </c>
      <c r="BP97" s="179">
        <v>9</v>
      </c>
      <c r="BQ97" s="179">
        <v>70</v>
      </c>
      <c r="BR97" s="181">
        <f t="shared" si="241"/>
        <v>160</v>
      </c>
      <c r="BS97" s="179">
        <v>160</v>
      </c>
      <c r="BT97" s="181">
        <v>0</v>
      </c>
      <c r="BU97" s="179">
        <v>0</v>
      </c>
      <c r="BV97" s="179">
        <v>0</v>
      </c>
      <c r="BW97" s="181">
        <v>0</v>
      </c>
      <c r="BX97" s="181">
        <v>0</v>
      </c>
      <c r="BY97" s="181">
        <v>0</v>
      </c>
      <c r="BZ97" s="181">
        <v>0</v>
      </c>
      <c r="CA97" s="181">
        <v>0</v>
      </c>
      <c r="CB97" s="181">
        <v>0</v>
      </c>
      <c r="CC97" s="181">
        <v>0</v>
      </c>
      <c r="CD97" s="175" t="b">
        <f t="shared" si="271"/>
        <v>1</v>
      </c>
      <c r="CE97" s="246">
        <v>160</v>
      </c>
      <c r="CF97" s="265" t="b">
        <f t="shared" si="272"/>
        <v>1</v>
      </c>
      <c r="CG97" s="259">
        <f t="shared" si="311"/>
        <v>0</v>
      </c>
      <c r="CH97" s="175" t="s">
        <v>548</v>
      </c>
      <c r="CI97" s="204">
        <f t="shared" si="316"/>
        <v>225</v>
      </c>
      <c r="CJ97" s="204">
        <f t="shared" si="317"/>
        <v>30</v>
      </c>
      <c r="CK97" s="204">
        <f t="shared" si="318"/>
        <v>8</v>
      </c>
      <c r="CL97" s="204">
        <f t="shared" si="319"/>
        <v>0</v>
      </c>
      <c r="CM97" s="204">
        <f t="shared" si="320"/>
        <v>33</v>
      </c>
      <c r="CN97" s="204">
        <f t="shared" si="321"/>
        <v>70</v>
      </c>
      <c r="CO97" s="204">
        <f t="shared" si="322"/>
        <v>160</v>
      </c>
      <c r="CP97" s="361">
        <f t="shared" si="323"/>
        <v>160</v>
      </c>
      <c r="CQ97" s="361">
        <f t="shared" si="324"/>
        <v>0</v>
      </c>
      <c r="CR97" s="361">
        <f t="shared" si="325"/>
        <v>0</v>
      </c>
      <c r="CS97" s="361">
        <f t="shared" si="326"/>
        <v>0</v>
      </c>
      <c r="CT97" s="361">
        <f t="shared" si="327"/>
        <v>0</v>
      </c>
      <c r="CU97" s="361">
        <f t="shared" si="328"/>
        <v>0</v>
      </c>
      <c r="CV97" s="361">
        <f t="shared" si="329"/>
        <v>0</v>
      </c>
      <c r="CW97" s="361">
        <f t="shared" si="330"/>
        <v>0</v>
      </c>
      <c r="CX97" s="361">
        <f t="shared" si="331"/>
        <v>0</v>
      </c>
      <c r="CY97" s="361">
        <f t="shared" si="332"/>
        <v>0</v>
      </c>
      <c r="CZ97" s="361">
        <f t="shared" si="333"/>
        <v>0</v>
      </c>
      <c r="DA97" s="175" t="b">
        <f t="shared" si="264"/>
        <v>1</v>
      </c>
      <c r="DB97" s="175" t="b">
        <f t="shared" si="265"/>
        <v>1</v>
      </c>
      <c r="DC97" s="175" t="b">
        <f t="shared" si="266"/>
        <v>1</v>
      </c>
      <c r="DD97" s="184">
        <f t="shared" si="267"/>
        <v>0</v>
      </c>
    </row>
    <row r="98" spans="1:108" s="175" customFormat="1" x14ac:dyDescent="0.35">
      <c r="B98" s="185"/>
      <c r="D98" s="181"/>
      <c r="E98" s="181"/>
      <c r="F98" s="181"/>
      <c r="G98" s="181"/>
      <c r="H98" s="163"/>
      <c r="I98" s="162"/>
      <c r="J98" s="181"/>
      <c r="K98" s="174"/>
      <c r="L98" s="174"/>
      <c r="M98" s="174"/>
      <c r="N98" s="174"/>
      <c r="O98" s="174"/>
      <c r="P98" s="174"/>
      <c r="Q98" s="181"/>
      <c r="S98" s="176"/>
      <c r="U98" s="230"/>
      <c r="V98" s="185"/>
      <c r="W98" s="179"/>
      <c r="X98" s="179"/>
      <c r="Y98" s="179"/>
      <c r="Z98" s="179"/>
      <c r="AA98" s="179"/>
      <c r="AB98" s="179"/>
      <c r="AD98" s="181"/>
      <c r="AE98" s="174"/>
      <c r="AF98" s="174"/>
      <c r="AG98" s="174"/>
      <c r="AH98" s="174"/>
      <c r="AI98" s="174"/>
      <c r="AJ98" s="174"/>
      <c r="AK98" s="181"/>
      <c r="AM98" s="246"/>
      <c r="AN98" s="248">
        <v>0</v>
      </c>
      <c r="AO98" s="246">
        <v>0</v>
      </c>
      <c r="AQ98" s="225"/>
      <c r="AR98" s="185"/>
      <c r="AS98" s="177"/>
      <c r="AT98" s="179"/>
      <c r="AU98" s="179"/>
      <c r="AV98" s="179"/>
      <c r="AW98" s="179"/>
      <c r="AX98" s="179"/>
      <c r="AY98" s="177"/>
      <c r="BA98" s="179"/>
      <c r="BB98" s="174"/>
      <c r="BC98" s="186"/>
      <c r="BD98" s="174"/>
      <c r="BE98" s="186"/>
      <c r="BF98" s="186"/>
      <c r="BG98" s="181"/>
      <c r="BH98" s="262"/>
      <c r="BI98" s="224">
        <f t="shared" si="270"/>
        <v>0</v>
      </c>
      <c r="BJ98" s="175" t="b">
        <f t="shared" si="263"/>
        <v>1</v>
      </c>
      <c r="BK98" s="185"/>
      <c r="BL98" s="180"/>
      <c r="BM98" s="181"/>
      <c r="BN98" s="181"/>
      <c r="BO98" s="181"/>
      <c r="BP98" s="181"/>
      <c r="BQ98" s="181"/>
      <c r="BR98" s="181"/>
      <c r="BS98" s="181"/>
      <c r="BT98" s="174"/>
      <c r="BU98" s="174"/>
      <c r="BV98" s="174"/>
      <c r="BW98" s="174"/>
      <c r="BX98" s="174"/>
      <c r="BY98" s="174"/>
      <c r="BZ98" s="174"/>
      <c r="CA98" s="174"/>
      <c r="CB98" s="181"/>
      <c r="CC98" s="181"/>
      <c r="CD98" s="175" t="b">
        <f t="shared" si="271"/>
        <v>1</v>
      </c>
      <c r="CE98" s="246"/>
      <c r="CF98" s="265" t="b">
        <f t="shared" si="272"/>
        <v>1</v>
      </c>
      <c r="CG98" s="259">
        <v>0</v>
      </c>
      <c r="CH98" s="185"/>
      <c r="CI98" s="204"/>
      <c r="CJ98" s="204"/>
      <c r="CK98" s="204"/>
      <c r="CL98" s="204">
        <f>+F98+Z98+AV98+BO98</f>
        <v>0</v>
      </c>
      <c r="CM98" s="204"/>
      <c r="CN98" s="204"/>
      <c r="CO98" s="359"/>
      <c r="CP98" s="204"/>
      <c r="CQ98" s="360"/>
      <c r="CR98" s="360"/>
      <c r="CS98" s="360"/>
      <c r="CT98" s="360"/>
      <c r="CU98" s="360"/>
      <c r="CV98" s="360"/>
      <c r="CW98" s="360"/>
      <c r="CX98" s="360"/>
      <c r="CY98" s="204"/>
      <c r="CZ98" s="204"/>
      <c r="DA98" s="175" t="b">
        <f t="shared" si="264"/>
        <v>1</v>
      </c>
      <c r="DB98" s="175" t="b">
        <f t="shared" si="265"/>
        <v>1</v>
      </c>
      <c r="DC98" s="175" t="b">
        <f t="shared" si="266"/>
        <v>1</v>
      </c>
      <c r="DD98" s="184">
        <f t="shared" si="267"/>
        <v>0</v>
      </c>
    </row>
    <row r="99" spans="1:108" s="175" customFormat="1" x14ac:dyDescent="0.35">
      <c r="A99" s="175">
        <v>2.2999999999999998</v>
      </c>
      <c r="B99" s="187" t="s">
        <v>54</v>
      </c>
      <c r="C99" s="190">
        <v>7754</v>
      </c>
      <c r="D99" s="190">
        <f>SUM(D100:D101)</f>
        <v>348</v>
      </c>
      <c r="E99" s="190">
        <f>SUM(E100:E101)</f>
        <v>183</v>
      </c>
      <c r="F99" s="190">
        <f>SUM(F100:F101)</f>
        <v>0</v>
      </c>
      <c r="G99" s="190">
        <f>SUM(G100:G101)</f>
        <v>91</v>
      </c>
      <c r="H99" s="172">
        <f>SUM(H100:H101)</f>
        <v>418</v>
      </c>
      <c r="I99" s="234">
        <f t="shared" si="268"/>
        <v>7776</v>
      </c>
      <c r="J99" s="190">
        <f>SUM(J100:J101)</f>
        <v>7691</v>
      </c>
      <c r="K99" s="191">
        <f t="shared" ref="K99:P99" si="335">SUM(K100:K101)</f>
        <v>0</v>
      </c>
      <c r="L99" s="191">
        <f t="shared" si="335"/>
        <v>41</v>
      </c>
      <c r="M99" s="191">
        <f t="shared" si="335"/>
        <v>0</v>
      </c>
      <c r="N99" s="191">
        <f t="shared" si="335"/>
        <v>44</v>
      </c>
      <c r="O99" s="191">
        <f t="shared" si="335"/>
        <v>0</v>
      </c>
      <c r="P99" s="191">
        <f t="shared" si="335"/>
        <v>0</v>
      </c>
      <c r="Q99" s="190">
        <f>SUM(Q100:Q101)</f>
        <v>0</v>
      </c>
      <c r="R99" s="175" t="b">
        <f t="shared" si="260"/>
        <v>1</v>
      </c>
      <c r="S99" s="176">
        <f t="shared" si="261"/>
        <v>7776</v>
      </c>
      <c r="T99" s="175">
        <v>7776</v>
      </c>
      <c r="U99" s="230">
        <f t="shared" si="262"/>
        <v>0</v>
      </c>
      <c r="V99" s="187" t="s">
        <v>54</v>
      </c>
      <c r="W99" s="188">
        <f>+SUM(W100:W101)</f>
        <v>7776</v>
      </c>
      <c r="X99" s="188">
        <f t="shared" ref="X99:AK99" si="336">SUM(X100:X101)</f>
        <v>194</v>
      </c>
      <c r="Y99" s="188">
        <f t="shared" si="336"/>
        <v>117</v>
      </c>
      <c r="Z99" s="188">
        <f t="shared" si="336"/>
        <v>1</v>
      </c>
      <c r="AA99" s="188">
        <f t="shared" si="336"/>
        <v>126</v>
      </c>
      <c r="AB99" s="188">
        <f>SUM(AB100:AB101)</f>
        <v>303</v>
      </c>
      <c r="AC99" s="188">
        <f t="shared" si="336"/>
        <v>7659</v>
      </c>
      <c r="AD99" s="190">
        <f t="shared" si="336"/>
        <v>7565</v>
      </c>
      <c r="AE99" s="190">
        <f t="shared" si="336"/>
        <v>0</v>
      </c>
      <c r="AF99" s="191">
        <f>SUM(AF100:AF101)</f>
        <v>52</v>
      </c>
      <c r="AG99" s="191">
        <f>SUM(AG100:AG101)</f>
        <v>0</v>
      </c>
      <c r="AH99" s="191">
        <f>SUM(AH100:AH101)</f>
        <v>41</v>
      </c>
      <c r="AI99" s="191">
        <f>SUM(AI100:AI101)</f>
        <v>1</v>
      </c>
      <c r="AJ99" s="191">
        <f>SUM(AJ100:AJ101)</f>
        <v>0</v>
      </c>
      <c r="AK99" s="190">
        <f t="shared" si="336"/>
        <v>0</v>
      </c>
      <c r="AL99" s="175" t="b">
        <f t="shared" si="273"/>
        <v>1</v>
      </c>
      <c r="AM99" s="245">
        <v>7659</v>
      </c>
      <c r="AN99" s="248">
        <f t="shared" si="269"/>
        <v>0</v>
      </c>
      <c r="AO99" s="247">
        <v>0</v>
      </c>
      <c r="AQ99" s="225"/>
      <c r="AR99" s="187" t="s">
        <v>54</v>
      </c>
      <c r="AS99" s="177">
        <f t="shared" ref="AS99:BD99" si="337">SUM(AS100:AS101)</f>
        <v>7659</v>
      </c>
      <c r="AT99" s="188">
        <f t="shared" si="337"/>
        <v>231</v>
      </c>
      <c r="AU99" s="188">
        <f t="shared" si="337"/>
        <v>140</v>
      </c>
      <c r="AV99" s="188">
        <f t="shared" si="337"/>
        <v>2</v>
      </c>
      <c r="AW99" s="188">
        <f t="shared" si="337"/>
        <v>136</v>
      </c>
      <c r="AX99" s="188">
        <f t="shared" si="337"/>
        <v>73</v>
      </c>
      <c r="AY99" s="177">
        <f t="shared" si="274"/>
        <v>7823</v>
      </c>
      <c r="AZ99" s="188">
        <f t="shared" si="337"/>
        <v>7730</v>
      </c>
      <c r="BA99" s="188">
        <f t="shared" si="337"/>
        <v>0</v>
      </c>
      <c r="BB99" s="188">
        <f t="shared" si="337"/>
        <v>53</v>
      </c>
      <c r="BC99" s="188">
        <f t="shared" si="337"/>
        <v>0</v>
      </c>
      <c r="BD99" s="188">
        <f t="shared" si="337"/>
        <v>40</v>
      </c>
      <c r="BE99" s="189">
        <f>SUM(BE100:BE101)</f>
        <v>0</v>
      </c>
      <c r="BF99" s="189">
        <f>SUM(BF100:BF101)</f>
        <v>0</v>
      </c>
      <c r="BG99" s="190">
        <f>SUM(BG100:BG101)</f>
        <v>0</v>
      </c>
      <c r="BH99" s="261">
        <v>7823</v>
      </c>
      <c r="BI99" s="224">
        <f t="shared" si="270"/>
        <v>0</v>
      </c>
      <c r="BJ99" s="175" t="b">
        <f t="shared" si="263"/>
        <v>0</v>
      </c>
      <c r="BK99" s="187" t="s">
        <v>54</v>
      </c>
      <c r="BL99" s="180">
        <f t="shared" ref="BL99:CC99" si="338">SUM(BL100:BL101)</f>
        <v>7823</v>
      </c>
      <c r="BM99" s="190">
        <f t="shared" si="338"/>
        <v>209</v>
      </c>
      <c r="BN99" s="190">
        <f t="shared" si="338"/>
        <v>108</v>
      </c>
      <c r="BO99" s="190">
        <f t="shared" si="338"/>
        <v>0</v>
      </c>
      <c r="BP99" s="190">
        <f t="shared" si="338"/>
        <v>124</v>
      </c>
      <c r="BQ99" s="190">
        <f t="shared" si="338"/>
        <v>550</v>
      </c>
      <c r="BR99" s="190">
        <f>SUM(BR100:BR101)</f>
        <v>7466</v>
      </c>
      <c r="BS99" s="190">
        <f t="shared" si="338"/>
        <v>7342</v>
      </c>
      <c r="BT99" s="190">
        <f t="shared" si="338"/>
        <v>0</v>
      </c>
      <c r="BU99" s="190">
        <f t="shared" si="338"/>
        <v>0</v>
      </c>
      <c r="BV99" s="190">
        <f t="shared" si="338"/>
        <v>44</v>
      </c>
      <c r="BW99" s="190">
        <f t="shared" si="338"/>
        <v>28</v>
      </c>
      <c r="BX99" s="190">
        <f t="shared" si="338"/>
        <v>2</v>
      </c>
      <c r="BY99" s="190">
        <f t="shared" si="338"/>
        <v>0</v>
      </c>
      <c r="BZ99" s="190">
        <f t="shared" si="338"/>
        <v>50</v>
      </c>
      <c r="CA99" s="190">
        <f t="shared" si="338"/>
        <v>0</v>
      </c>
      <c r="CB99" s="190">
        <f t="shared" si="338"/>
        <v>0</v>
      </c>
      <c r="CC99" s="190">
        <f t="shared" si="338"/>
        <v>0</v>
      </c>
      <c r="CD99" s="175" t="b">
        <f t="shared" si="271"/>
        <v>1</v>
      </c>
      <c r="CE99" s="258">
        <v>7466</v>
      </c>
      <c r="CF99" s="265" t="b">
        <f t="shared" si="272"/>
        <v>1</v>
      </c>
      <c r="CG99" s="259">
        <f>CE99-BR99</f>
        <v>0</v>
      </c>
      <c r="CH99" s="187" t="s">
        <v>54</v>
      </c>
      <c r="CI99" s="357">
        <f t="shared" ref="CI99:CZ99" si="339">SUM(CI100:CI101)</f>
        <v>7754</v>
      </c>
      <c r="CJ99" s="357">
        <f>SUM(CJ100:CJ101)</f>
        <v>982</v>
      </c>
      <c r="CK99" s="357">
        <f t="shared" si="339"/>
        <v>548</v>
      </c>
      <c r="CL99" s="357">
        <f t="shared" si="339"/>
        <v>3</v>
      </c>
      <c r="CM99" s="357">
        <f t="shared" si="339"/>
        <v>477</v>
      </c>
      <c r="CN99" s="357">
        <f t="shared" si="339"/>
        <v>1344</v>
      </c>
      <c r="CO99" s="357">
        <f t="shared" si="339"/>
        <v>7466</v>
      </c>
      <c r="CP99" s="357">
        <f t="shared" si="339"/>
        <v>7342</v>
      </c>
      <c r="CQ99" s="357">
        <f t="shared" si="339"/>
        <v>0</v>
      </c>
      <c r="CR99" s="357">
        <f t="shared" si="339"/>
        <v>0</v>
      </c>
      <c r="CS99" s="357">
        <f t="shared" si="339"/>
        <v>44</v>
      </c>
      <c r="CT99" s="357">
        <f t="shared" si="339"/>
        <v>28</v>
      </c>
      <c r="CU99" s="357">
        <f t="shared" si="339"/>
        <v>2</v>
      </c>
      <c r="CV99" s="357">
        <f t="shared" si="339"/>
        <v>0</v>
      </c>
      <c r="CW99" s="357">
        <f t="shared" si="339"/>
        <v>50</v>
      </c>
      <c r="CX99" s="357">
        <f t="shared" si="339"/>
        <v>0</v>
      </c>
      <c r="CY99" s="357">
        <f t="shared" si="339"/>
        <v>0</v>
      </c>
      <c r="CZ99" s="357">
        <f t="shared" si="339"/>
        <v>0</v>
      </c>
      <c r="DA99" s="175" t="b">
        <f t="shared" si="264"/>
        <v>1</v>
      </c>
      <c r="DB99" s="175" t="b">
        <f t="shared" si="265"/>
        <v>1</v>
      </c>
      <c r="DC99" s="175" t="b">
        <f t="shared" si="266"/>
        <v>1</v>
      </c>
      <c r="DD99" s="184">
        <f t="shared" si="267"/>
        <v>0</v>
      </c>
    </row>
    <row r="100" spans="1:108" s="175" customFormat="1" x14ac:dyDescent="0.35">
      <c r="B100" s="175" t="s">
        <v>408</v>
      </c>
      <c r="C100" s="181">
        <v>5548</v>
      </c>
      <c r="D100" s="163">
        <v>244</v>
      </c>
      <c r="E100" s="163">
        <v>171</v>
      </c>
      <c r="F100" s="163">
        <v>0</v>
      </c>
      <c r="G100" s="163">
        <v>66</v>
      </c>
      <c r="H100" s="163">
        <v>418</v>
      </c>
      <c r="I100" s="162">
        <f t="shared" si="268"/>
        <v>5479</v>
      </c>
      <c r="J100" s="181">
        <v>5477</v>
      </c>
      <c r="K100" s="181">
        <v>0</v>
      </c>
      <c r="L100" s="181">
        <v>2</v>
      </c>
      <c r="M100" s="181">
        <v>0</v>
      </c>
      <c r="N100" s="181">
        <v>0</v>
      </c>
      <c r="O100" s="181">
        <v>0</v>
      </c>
      <c r="P100" s="181">
        <v>0</v>
      </c>
      <c r="Q100" s="181">
        <v>0</v>
      </c>
      <c r="R100" s="175" t="b">
        <f t="shared" si="260"/>
        <v>1</v>
      </c>
      <c r="S100" s="176">
        <f t="shared" si="261"/>
        <v>5479</v>
      </c>
      <c r="T100" s="175">
        <v>5479</v>
      </c>
      <c r="U100" s="230">
        <f t="shared" si="262"/>
        <v>0</v>
      </c>
      <c r="V100" s="175" t="s">
        <v>408</v>
      </c>
      <c r="W100" s="177">
        <f>+I100</f>
        <v>5479</v>
      </c>
      <c r="X100" s="179">
        <v>142</v>
      </c>
      <c r="Y100" s="179">
        <v>96</v>
      </c>
      <c r="Z100" s="179">
        <v>0</v>
      </c>
      <c r="AA100" s="179">
        <v>56</v>
      </c>
      <c r="AB100" s="179">
        <v>76</v>
      </c>
      <c r="AC100" s="177">
        <f>W100+X100+Y100+Z100-AA100-AB100</f>
        <v>5585</v>
      </c>
      <c r="AD100" s="181">
        <v>5582</v>
      </c>
      <c r="AE100" s="181">
        <v>0</v>
      </c>
      <c r="AF100" s="181">
        <v>2</v>
      </c>
      <c r="AG100" s="181">
        <v>0</v>
      </c>
      <c r="AH100" s="181">
        <v>0</v>
      </c>
      <c r="AI100" s="181">
        <v>1</v>
      </c>
      <c r="AJ100" s="181">
        <v>0</v>
      </c>
      <c r="AK100" s="181">
        <v>0</v>
      </c>
      <c r="AL100" s="175" t="b">
        <f t="shared" si="273"/>
        <v>1</v>
      </c>
      <c r="AM100" s="246">
        <v>5585</v>
      </c>
      <c r="AN100" s="248">
        <f t="shared" si="269"/>
        <v>0</v>
      </c>
      <c r="AO100" s="246">
        <v>0</v>
      </c>
      <c r="AQ100" s="225"/>
      <c r="AR100" s="175" t="s">
        <v>408</v>
      </c>
      <c r="AS100" s="177">
        <f>+AC100</f>
        <v>5585</v>
      </c>
      <c r="AT100" s="179">
        <v>162</v>
      </c>
      <c r="AU100" s="179">
        <v>88</v>
      </c>
      <c r="AV100" s="179">
        <v>0</v>
      </c>
      <c r="AW100" s="179">
        <v>61</v>
      </c>
      <c r="AX100" s="179">
        <v>71</v>
      </c>
      <c r="AY100" s="177">
        <f t="shared" si="274"/>
        <v>5703</v>
      </c>
      <c r="AZ100" s="179">
        <v>5698</v>
      </c>
      <c r="BA100" s="179">
        <v>0</v>
      </c>
      <c r="BB100" s="179">
        <v>5</v>
      </c>
      <c r="BC100" s="179">
        <v>0</v>
      </c>
      <c r="BD100" s="179">
        <v>0</v>
      </c>
      <c r="BE100" s="179">
        <v>0</v>
      </c>
      <c r="BF100" s="179">
        <v>0</v>
      </c>
      <c r="BG100" s="179">
        <v>0</v>
      </c>
      <c r="BH100" s="262">
        <v>5703</v>
      </c>
      <c r="BI100" s="224">
        <f t="shared" si="270"/>
        <v>0</v>
      </c>
      <c r="BJ100" s="175" t="b">
        <f t="shared" si="263"/>
        <v>0</v>
      </c>
      <c r="BK100" s="175" t="s">
        <v>408</v>
      </c>
      <c r="BL100" s="180">
        <f>+AY100</f>
        <v>5703</v>
      </c>
      <c r="BM100" s="179">
        <v>143</v>
      </c>
      <c r="BN100" s="179">
        <v>87</v>
      </c>
      <c r="BO100" s="179"/>
      <c r="BP100" s="179">
        <v>62</v>
      </c>
      <c r="BQ100" s="179">
        <v>550</v>
      </c>
      <c r="BR100" s="181">
        <f t="shared" si="241"/>
        <v>5321</v>
      </c>
      <c r="BS100" s="179">
        <v>5289</v>
      </c>
      <c r="BT100" s="181">
        <v>0</v>
      </c>
      <c r="BU100" s="179">
        <v>0</v>
      </c>
      <c r="BV100" s="179">
        <v>4</v>
      </c>
      <c r="BW100" s="181">
        <v>21</v>
      </c>
      <c r="BX100" s="181">
        <v>2</v>
      </c>
      <c r="BY100" s="181">
        <v>0</v>
      </c>
      <c r="BZ100" s="181">
        <v>5</v>
      </c>
      <c r="CA100" s="181">
        <v>0</v>
      </c>
      <c r="CB100" s="181">
        <v>0</v>
      </c>
      <c r="CC100" s="181">
        <v>0</v>
      </c>
      <c r="CD100" s="175" t="b">
        <f t="shared" si="271"/>
        <v>1</v>
      </c>
      <c r="CE100" s="246">
        <v>5321</v>
      </c>
      <c r="CF100" s="265" t="b">
        <f t="shared" si="272"/>
        <v>1</v>
      </c>
      <c r="CG100" s="259">
        <f>CE100-BR100</f>
        <v>0</v>
      </c>
      <c r="CH100" s="175" t="s">
        <v>408</v>
      </c>
      <c r="CI100" s="204">
        <f t="shared" ref="CI100:CI101" si="340">C100</f>
        <v>5548</v>
      </c>
      <c r="CJ100" s="204">
        <f t="shared" ref="CJ100:CJ101" si="341">D100+X100+AT100+BM100</f>
        <v>691</v>
      </c>
      <c r="CK100" s="204">
        <f t="shared" ref="CK100:CK101" si="342">E100+Y100+AU100+BN100</f>
        <v>442</v>
      </c>
      <c r="CL100" s="204">
        <f t="shared" ref="CL100:CL101" si="343">F100+Z100+AV100+BO100</f>
        <v>0</v>
      </c>
      <c r="CM100" s="204">
        <f t="shared" ref="CM100:CM101" si="344">G100+AA100+AW100+BP100</f>
        <v>245</v>
      </c>
      <c r="CN100" s="204">
        <f t="shared" ref="CN100:CN101" si="345">H100+AB100+AX100+BQ100</f>
        <v>1115</v>
      </c>
      <c r="CO100" s="204">
        <f t="shared" ref="CO100:CO101" si="346">CI100+CJ100+CK100+CL100-CM100-CN100</f>
        <v>5321</v>
      </c>
      <c r="CP100" s="361">
        <f t="shared" ref="CP100:CP101" si="347">BS100</f>
        <v>5289</v>
      </c>
      <c r="CQ100" s="361">
        <f t="shared" ref="CQ100:CQ101" si="348">BT100</f>
        <v>0</v>
      </c>
      <c r="CR100" s="361">
        <f t="shared" ref="CR100:CR101" si="349">BU100</f>
        <v>0</v>
      </c>
      <c r="CS100" s="361">
        <f t="shared" ref="CS100:CS101" si="350">BV100</f>
        <v>4</v>
      </c>
      <c r="CT100" s="361">
        <f t="shared" ref="CT100:CT101" si="351">BW100</f>
        <v>21</v>
      </c>
      <c r="CU100" s="361">
        <f t="shared" ref="CU100:CU101" si="352">BX100</f>
        <v>2</v>
      </c>
      <c r="CV100" s="361">
        <f t="shared" ref="CV100:CV101" si="353">BY100</f>
        <v>0</v>
      </c>
      <c r="CW100" s="361">
        <f t="shared" ref="CW100:CW101" si="354">BZ100</f>
        <v>5</v>
      </c>
      <c r="CX100" s="361">
        <f t="shared" ref="CX100:CX101" si="355">CA100</f>
        <v>0</v>
      </c>
      <c r="CY100" s="361">
        <f t="shared" ref="CY100:CY101" si="356">CB100</f>
        <v>0</v>
      </c>
      <c r="CZ100" s="361">
        <f t="shared" ref="CZ100:CZ101" si="357">CC100</f>
        <v>0</v>
      </c>
      <c r="DA100" s="175" t="b">
        <f t="shared" si="264"/>
        <v>1</v>
      </c>
      <c r="DB100" s="175" t="b">
        <f t="shared" si="265"/>
        <v>1</v>
      </c>
      <c r="DC100" s="175" t="b">
        <f t="shared" si="266"/>
        <v>1</v>
      </c>
      <c r="DD100" s="184">
        <f t="shared" si="267"/>
        <v>0</v>
      </c>
    </row>
    <row r="101" spans="1:108" s="175" customFormat="1" x14ac:dyDescent="0.35">
      <c r="B101" s="175" t="s">
        <v>502</v>
      </c>
      <c r="C101" s="181">
        <v>2206</v>
      </c>
      <c r="D101" s="163">
        <v>104</v>
      </c>
      <c r="E101" s="163">
        <v>12</v>
      </c>
      <c r="F101" s="163">
        <v>0</v>
      </c>
      <c r="G101" s="163">
        <v>25</v>
      </c>
      <c r="H101" s="163">
        <v>0</v>
      </c>
      <c r="I101" s="162">
        <f t="shared" si="268"/>
        <v>2297</v>
      </c>
      <c r="J101" s="181">
        <v>2214</v>
      </c>
      <c r="K101" s="181">
        <v>0</v>
      </c>
      <c r="L101" s="181">
        <v>39</v>
      </c>
      <c r="M101" s="181">
        <v>0</v>
      </c>
      <c r="N101" s="181">
        <v>44</v>
      </c>
      <c r="O101" s="181">
        <v>0</v>
      </c>
      <c r="P101" s="181">
        <v>0</v>
      </c>
      <c r="Q101" s="181">
        <v>0</v>
      </c>
      <c r="R101" s="175" t="b">
        <f t="shared" si="260"/>
        <v>1</v>
      </c>
      <c r="S101" s="176">
        <f t="shared" si="261"/>
        <v>2297</v>
      </c>
      <c r="T101" s="175">
        <v>2297</v>
      </c>
      <c r="U101" s="230">
        <f t="shared" si="262"/>
        <v>0</v>
      </c>
      <c r="V101" s="175" t="s">
        <v>502</v>
      </c>
      <c r="W101" s="177">
        <f>+I101</f>
        <v>2297</v>
      </c>
      <c r="X101" s="179">
        <v>52</v>
      </c>
      <c r="Y101" s="179">
        <v>21</v>
      </c>
      <c r="Z101" s="179">
        <v>1</v>
      </c>
      <c r="AA101" s="179">
        <v>70</v>
      </c>
      <c r="AB101" s="179">
        <v>227</v>
      </c>
      <c r="AC101" s="177">
        <f>W101+X101+Y101+Z101-AA101-AB101</f>
        <v>2074</v>
      </c>
      <c r="AD101" s="181">
        <v>1983</v>
      </c>
      <c r="AE101" s="181">
        <v>0</v>
      </c>
      <c r="AF101" s="181">
        <v>50</v>
      </c>
      <c r="AG101" s="181">
        <v>0</v>
      </c>
      <c r="AH101" s="181">
        <v>41</v>
      </c>
      <c r="AI101" s="181">
        <v>0</v>
      </c>
      <c r="AJ101" s="181">
        <v>0</v>
      </c>
      <c r="AK101" s="181">
        <v>0</v>
      </c>
      <c r="AL101" s="175" t="b">
        <f t="shared" si="273"/>
        <v>1</v>
      </c>
      <c r="AM101" s="246">
        <v>2074</v>
      </c>
      <c r="AN101" s="248">
        <f t="shared" si="269"/>
        <v>0</v>
      </c>
      <c r="AO101" s="246">
        <v>0</v>
      </c>
      <c r="AQ101" s="225"/>
      <c r="AR101" s="175" t="s">
        <v>502</v>
      </c>
      <c r="AS101" s="177">
        <f>+AC101</f>
        <v>2074</v>
      </c>
      <c r="AT101" s="179">
        <v>69</v>
      </c>
      <c r="AU101" s="179">
        <v>52</v>
      </c>
      <c r="AV101" s="179">
        <v>2</v>
      </c>
      <c r="AW101" s="179">
        <v>75</v>
      </c>
      <c r="AX101" s="179">
        <v>2</v>
      </c>
      <c r="AY101" s="177">
        <f t="shared" si="274"/>
        <v>2120</v>
      </c>
      <c r="AZ101" s="179">
        <v>2032</v>
      </c>
      <c r="BA101" s="179">
        <v>0</v>
      </c>
      <c r="BB101" s="179">
        <v>48</v>
      </c>
      <c r="BC101" s="179">
        <v>0</v>
      </c>
      <c r="BD101" s="179">
        <v>40</v>
      </c>
      <c r="BE101" s="179">
        <v>0</v>
      </c>
      <c r="BF101" s="179">
        <v>0</v>
      </c>
      <c r="BG101" s="179">
        <v>0</v>
      </c>
      <c r="BH101" s="262">
        <v>2120</v>
      </c>
      <c r="BI101" s="224">
        <f t="shared" si="270"/>
        <v>0</v>
      </c>
      <c r="BJ101" s="175" t="b">
        <f t="shared" si="263"/>
        <v>0</v>
      </c>
      <c r="BK101" s="175" t="s">
        <v>502</v>
      </c>
      <c r="BL101" s="180">
        <f>+AY101</f>
        <v>2120</v>
      </c>
      <c r="BM101" s="179">
        <v>66</v>
      </c>
      <c r="BN101" s="179">
        <v>21</v>
      </c>
      <c r="BO101" s="179"/>
      <c r="BP101" s="179">
        <v>62</v>
      </c>
      <c r="BQ101" s="179"/>
      <c r="BR101" s="181">
        <f t="shared" si="241"/>
        <v>2145</v>
      </c>
      <c r="BS101" s="179">
        <v>2053</v>
      </c>
      <c r="BT101" s="181">
        <v>0</v>
      </c>
      <c r="BU101" s="179">
        <v>0</v>
      </c>
      <c r="BV101" s="179">
        <v>40</v>
      </c>
      <c r="BW101" s="181">
        <v>7</v>
      </c>
      <c r="BX101" s="181">
        <v>0</v>
      </c>
      <c r="BY101" s="181">
        <v>0</v>
      </c>
      <c r="BZ101" s="181">
        <v>45</v>
      </c>
      <c r="CA101" s="181">
        <v>0</v>
      </c>
      <c r="CB101" s="181">
        <v>0</v>
      </c>
      <c r="CC101" s="181">
        <v>0</v>
      </c>
      <c r="CD101" s="175" t="b">
        <f t="shared" si="271"/>
        <v>1</v>
      </c>
      <c r="CE101" s="246">
        <v>2145</v>
      </c>
      <c r="CF101" s="265" t="b">
        <f t="shared" si="272"/>
        <v>1</v>
      </c>
      <c r="CG101" s="259">
        <f>CE101-BR101</f>
        <v>0</v>
      </c>
      <c r="CH101" s="175" t="s">
        <v>502</v>
      </c>
      <c r="CI101" s="204">
        <f t="shared" si="340"/>
        <v>2206</v>
      </c>
      <c r="CJ101" s="204">
        <f t="shared" si="341"/>
        <v>291</v>
      </c>
      <c r="CK101" s="204">
        <f t="shared" si="342"/>
        <v>106</v>
      </c>
      <c r="CL101" s="204">
        <f t="shared" si="343"/>
        <v>3</v>
      </c>
      <c r="CM101" s="204">
        <f t="shared" si="344"/>
        <v>232</v>
      </c>
      <c r="CN101" s="204">
        <f t="shared" si="345"/>
        <v>229</v>
      </c>
      <c r="CO101" s="204">
        <f t="shared" si="346"/>
        <v>2145</v>
      </c>
      <c r="CP101" s="361">
        <f t="shared" si="347"/>
        <v>2053</v>
      </c>
      <c r="CQ101" s="361">
        <f t="shared" si="348"/>
        <v>0</v>
      </c>
      <c r="CR101" s="361">
        <f t="shared" si="349"/>
        <v>0</v>
      </c>
      <c r="CS101" s="361">
        <f t="shared" si="350"/>
        <v>40</v>
      </c>
      <c r="CT101" s="361">
        <f t="shared" si="351"/>
        <v>7</v>
      </c>
      <c r="CU101" s="361">
        <f t="shared" si="352"/>
        <v>0</v>
      </c>
      <c r="CV101" s="361">
        <f t="shared" si="353"/>
        <v>0</v>
      </c>
      <c r="CW101" s="361">
        <f t="shared" si="354"/>
        <v>45</v>
      </c>
      <c r="CX101" s="361">
        <f t="shared" si="355"/>
        <v>0</v>
      </c>
      <c r="CY101" s="361">
        <f t="shared" si="356"/>
        <v>0</v>
      </c>
      <c r="CZ101" s="361">
        <f t="shared" si="357"/>
        <v>0</v>
      </c>
      <c r="DA101" s="175" t="b">
        <f t="shared" si="264"/>
        <v>1</v>
      </c>
      <c r="DB101" s="175" t="b">
        <f t="shared" si="265"/>
        <v>1</v>
      </c>
      <c r="DC101" s="175" t="b">
        <f t="shared" si="266"/>
        <v>1</v>
      </c>
      <c r="DD101" s="184">
        <f t="shared" si="267"/>
        <v>0</v>
      </c>
    </row>
    <row r="102" spans="1:108" s="175" customFormat="1" x14ac:dyDescent="0.35">
      <c r="B102" s="185"/>
      <c r="D102" s="181"/>
      <c r="E102" s="181"/>
      <c r="F102" s="181"/>
      <c r="G102" s="181"/>
      <c r="H102" s="163"/>
      <c r="I102" s="162"/>
      <c r="J102" s="181"/>
      <c r="K102" s="174"/>
      <c r="L102" s="174"/>
      <c r="M102" s="174"/>
      <c r="N102" s="174"/>
      <c r="O102" s="174"/>
      <c r="P102" s="174"/>
      <c r="Q102" s="181"/>
      <c r="S102" s="176"/>
      <c r="U102" s="230"/>
      <c r="V102" s="185"/>
      <c r="W102" s="179"/>
      <c r="X102" s="179"/>
      <c r="Y102" s="179"/>
      <c r="Z102" s="179"/>
      <c r="AA102" s="179"/>
      <c r="AB102" s="179"/>
      <c r="AD102" s="181"/>
      <c r="AE102" s="174"/>
      <c r="AF102" s="174"/>
      <c r="AG102" s="174"/>
      <c r="AH102" s="174"/>
      <c r="AI102" s="174"/>
      <c r="AJ102" s="174"/>
      <c r="AK102" s="181"/>
      <c r="AM102" s="246"/>
      <c r="AN102" s="248">
        <v>0</v>
      </c>
      <c r="AO102" s="246">
        <v>0</v>
      </c>
      <c r="AQ102" s="225"/>
      <c r="AR102" s="185"/>
      <c r="AS102" s="177"/>
      <c r="AT102" s="179"/>
      <c r="AU102" s="179"/>
      <c r="AV102" s="179"/>
      <c r="AW102" s="179"/>
      <c r="AX102" s="179"/>
      <c r="AY102" s="177"/>
      <c r="BA102" s="179"/>
      <c r="BB102" s="174"/>
      <c r="BC102" s="186"/>
      <c r="BD102" s="174"/>
      <c r="BE102" s="186"/>
      <c r="BF102" s="186"/>
      <c r="BG102" s="181"/>
      <c r="BH102" s="262"/>
      <c r="BI102" s="224">
        <f t="shared" si="270"/>
        <v>0</v>
      </c>
      <c r="BJ102" s="175" t="b">
        <f t="shared" si="263"/>
        <v>1</v>
      </c>
      <c r="BK102" s="185"/>
      <c r="BL102" s="180"/>
      <c r="BM102" s="181"/>
      <c r="BN102" s="181"/>
      <c r="BO102" s="181"/>
      <c r="BP102" s="181"/>
      <c r="BQ102" s="181"/>
      <c r="BR102" s="181"/>
      <c r="BS102" s="181"/>
      <c r="BT102" s="174"/>
      <c r="BU102" s="174"/>
      <c r="BV102" s="174"/>
      <c r="BW102" s="174"/>
      <c r="BX102" s="174"/>
      <c r="BY102" s="174"/>
      <c r="BZ102" s="174"/>
      <c r="CA102" s="174"/>
      <c r="CB102" s="181"/>
      <c r="CC102" s="181"/>
      <c r="CD102" s="175" t="b">
        <f t="shared" si="271"/>
        <v>1</v>
      </c>
      <c r="CE102" s="246"/>
      <c r="CF102" s="265" t="b">
        <f t="shared" si="272"/>
        <v>1</v>
      </c>
      <c r="CG102" s="259">
        <v>0</v>
      </c>
      <c r="CH102" s="185"/>
      <c r="CI102" s="204"/>
      <c r="CJ102" s="204"/>
      <c r="CK102" s="204"/>
      <c r="CL102" s="204">
        <f>+F102+Z102+AV102+BO102</f>
        <v>0</v>
      </c>
      <c r="CM102" s="204"/>
      <c r="CN102" s="204"/>
      <c r="CO102" s="359"/>
      <c r="CP102" s="204"/>
      <c r="CQ102" s="360"/>
      <c r="CR102" s="360"/>
      <c r="CS102" s="360"/>
      <c r="CT102" s="360"/>
      <c r="CU102" s="360"/>
      <c r="CV102" s="360"/>
      <c r="CW102" s="360"/>
      <c r="CX102" s="360"/>
      <c r="CY102" s="204"/>
      <c r="CZ102" s="204"/>
      <c r="DA102" s="175" t="b">
        <f t="shared" si="264"/>
        <v>1</v>
      </c>
      <c r="DB102" s="175" t="b">
        <f t="shared" si="265"/>
        <v>1</v>
      </c>
      <c r="DC102" s="175" t="b">
        <f t="shared" si="266"/>
        <v>1</v>
      </c>
      <c r="DD102" s="184">
        <f t="shared" si="267"/>
        <v>0</v>
      </c>
    </row>
    <row r="103" spans="1:108" s="175" customFormat="1" x14ac:dyDescent="0.35">
      <c r="A103" s="175">
        <v>2.4</v>
      </c>
      <c r="B103" s="187" t="s">
        <v>55</v>
      </c>
      <c r="C103" s="190">
        <v>6251</v>
      </c>
      <c r="D103" s="190">
        <f t="shared" ref="D103:Q103" si="358">SUM(D104:D108)</f>
        <v>389</v>
      </c>
      <c r="E103" s="190">
        <f t="shared" si="358"/>
        <v>423</v>
      </c>
      <c r="F103" s="190">
        <f t="shared" si="358"/>
        <v>0</v>
      </c>
      <c r="G103" s="190">
        <f t="shared" si="358"/>
        <v>358</v>
      </c>
      <c r="H103" s="172">
        <f t="shared" si="358"/>
        <v>447</v>
      </c>
      <c r="I103" s="234">
        <f t="shared" si="268"/>
        <v>6258</v>
      </c>
      <c r="J103" s="190">
        <f t="shared" si="358"/>
        <v>6091</v>
      </c>
      <c r="K103" s="191">
        <f t="shared" ref="K103:P103" si="359">SUM(K104:K108)</f>
        <v>1</v>
      </c>
      <c r="L103" s="191">
        <f t="shared" si="359"/>
        <v>100</v>
      </c>
      <c r="M103" s="191">
        <f t="shared" si="359"/>
        <v>0</v>
      </c>
      <c r="N103" s="191">
        <f t="shared" si="359"/>
        <v>10</v>
      </c>
      <c r="O103" s="191">
        <f t="shared" si="359"/>
        <v>56</v>
      </c>
      <c r="P103" s="191">
        <f t="shared" si="359"/>
        <v>0</v>
      </c>
      <c r="Q103" s="190">
        <f t="shared" si="358"/>
        <v>0</v>
      </c>
      <c r="R103" s="175" t="b">
        <f t="shared" si="260"/>
        <v>1</v>
      </c>
      <c r="S103" s="176">
        <f t="shared" si="261"/>
        <v>6258</v>
      </c>
      <c r="T103" s="175">
        <v>6258</v>
      </c>
      <c r="U103" s="230">
        <f t="shared" si="262"/>
        <v>0</v>
      </c>
      <c r="V103" s="187" t="s">
        <v>55</v>
      </c>
      <c r="W103" s="188">
        <f>+SUM(W104:W108)</f>
        <v>6258</v>
      </c>
      <c r="X103" s="188">
        <f t="shared" ref="X103:AK103" si="360">SUM(X104:X108)</f>
        <v>226</v>
      </c>
      <c r="Y103" s="188">
        <f t="shared" si="360"/>
        <v>252</v>
      </c>
      <c r="Z103" s="188">
        <f t="shared" si="360"/>
        <v>0</v>
      </c>
      <c r="AA103" s="188">
        <f t="shared" si="360"/>
        <v>221</v>
      </c>
      <c r="AB103" s="188">
        <f>SUM(AB104:AB108)</f>
        <v>339</v>
      </c>
      <c r="AC103" s="188">
        <f t="shared" si="360"/>
        <v>6176</v>
      </c>
      <c r="AD103" s="190">
        <f t="shared" si="360"/>
        <v>6040</v>
      </c>
      <c r="AE103" s="190">
        <f t="shared" si="360"/>
        <v>1</v>
      </c>
      <c r="AF103" s="191">
        <f>SUM(AF104:AF108)</f>
        <v>104</v>
      </c>
      <c r="AG103" s="191">
        <f>SUM(AG104:AG108)</f>
        <v>0</v>
      </c>
      <c r="AH103" s="191">
        <f>SUM(AH104:AH108)</f>
        <v>13</v>
      </c>
      <c r="AI103" s="191">
        <f>SUM(AI104:AI108)</f>
        <v>18</v>
      </c>
      <c r="AJ103" s="191">
        <f>SUM(AJ104:AJ108)</f>
        <v>0</v>
      </c>
      <c r="AK103" s="190">
        <f t="shared" si="360"/>
        <v>0</v>
      </c>
      <c r="AL103" s="175" t="b">
        <f t="shared" si="273"/>
        <v>1</v>
      </c>
      <c r="AM103" s="245">
        <v>6176</v>
      </c>
      <c r="AN103" s="248">
        <f t="shared" si="269"/>
        <v>0</v>
      </c>
      <c r="AO103" s="247">
        <v>0</v>
      </c>
      <c r="AQ103" s="225"/>
      <c r="AR103" s="187" t="s">
        <v>55</v>
      </c>
      <c r="AS103" s="177">
        <f t="shared" ref="AS103:BD103" si="361">SUM(AS104:AS108)</f>
        <v>6176</v>
      </c>
      <c r="AT103" s="188">
        <f t="shared" si="361"/>
        <v>256</v>
      </c>
      <c r="AU103" s="188">
        <f t="shared" si="361"/>
        <v>421</v>
      </c>
      <c r="AV103" s="188">
        <f t="shared" si="361"/>
        <v>0</v>
      </c>
      <c r="AW103" s="188">
        <f t="shared" si="361"/>
        <v>404</v>
      </c>
      <c r="AX103" s="188">
        <f t="shared" si="361"/>
        <v>425</v>
      </c>
      <c r="AY103" s="177">
        <f t="shared" si="274"/>
        <v>6024</v>
      </c>
      <c r="AZ103" s="188">
        <f t="shared" si="361"/>
        <v>5866</v>
      </c>
      <c r="BA103" s="188">
        <f t="shared" si="361"/>
        <v>1</v>
      </c>
      <c r="BB103" s="188">
        <f t="shared" si="361"/>
        <v>109</v>
      </c>
      <c r="BC103" s="188">
        <f t="shared" si="361"/>
        <v>0</v>
      </c>
      <c r="BD103" s="188">
        <f t="shared" si="361"/>
        <v>12</v>
      </c>
      <c r="BE103" s="189">
        <f>SUM(BE104:BE108)</f>
        <v>36</v>
      </c>
      <c r="BF103" s="189">
        <f>SUM(BF104:BF108)</f>
        <v>0</v>
      </c>
      <c r="BG103" s="190">
        <f>SUM(BG104:BG108)</f>
        <v>0</v>
      </c>
      <c r="BH103" s="261">
        <v>6024</v>
      </c>
      <c r="BI103" s="224">
        <f t="shared" si="270"/>
        <v>0</v>
      </c>
      <c r="BJ103" s="175" t="b">
        <f t="shared" si="263"/>
        <v>0</v>
      </c>
      <c r="BK103" s="187" t="s">
        <v>55</v>
      </c>
      <c r="BL103" s="180">
        <f t="shared" ref="BL103:CC103" si="362">SUM(BL104:BL108)</f>
        <v>6024</v>
      </c>
      <c r="BM103" s="190">
        <f t="shared" si="362"/>
        <v>279</v>
      </c>
      <c r="BN103" s="190">
        <f t="shared" si="362"/>
        <v>344</v>
      </c>
      <c r="BO103" s="190">
        <f t="shared" si="362"/>
        <v>0</v>
      </c>
      <c r="BP103" s="190">
        <f t="shared" si="362"/>
        <v>224</v>
      </c>
      <c r="BQ103" s="190">
        <f t="shared" si="362"/>
        <v>280</v>
      </c>
      <c r="BR103" s="190">
        <f>SUM(BR104:BR108)</f>
        <v>6143</v>
      </c>
      <c r="BS103" s="190">
        <f t="shared" si="362"/>
        <v>6017</v>
      </c>
      <c r="BT103" s="190">
        <f t="shared" si="362"/>
        <v>0</v>
      </c>
      <c r="BU103" s="190">
        <f t="shared" si="362"/>
        <v>0</v>
      </c>
      <c r="BV103" s="190">
        <f t="shared" si="362"/>
        <v>11</v>
      </c>
      <c r="BW103" s="190">
        <f t="shared" si="362"/>
        <v>6</v>
      </c>
      <c r="BX103" s="190">
        <f t="shared" si="362"/>
        <v>1</v>
      </c>
      <c r="BY103" s="190">
        <f t="shared" si="362"/>
        <v>1</v>
      </c>
      <c r="BZ103" s="190">
        <f t="shared" si="362"/>
        <v>105</v>
      </c>
      <c r="CA103" s="190">
        <f t="shared" si="362"/>
        <v>2</v>
      </c>
      <c r="CB103" s="190">
        <f t="shared" si="362"/>
        <v>0</v>
      </c>
      <c r="CC103" s="190">
        <f t="shared" si="362"/>
        <v>0</v>
      </c>
      <c r="CD103" s="175" t="b">
        <f t="shared" si="271"/>
        <v>1</v>
      </c>
      <c r="CE103" s="258">
        <v>6143</v>
      </c>
      <c r="CF103" s="265" t="b">
        <f t="shared" si="272"/>
        <v>1</v>
      </c>
      <c r="CG103" s="259">
        <f t="shared" ref="CG103:CG108" si="363">CE103-BR103</f>
        <v>0</v>
      </c>
      <c r="CH103" s="187" t="s">
        <v>55</v>
      </c>
      <c r="CI103" s="357">
        <f t="shared" ref="CI103:CZ103" si="364">SUM(CI104:CI108)</f>
        <v>6251</v>
      </c>
      <c r="CJ103" s="357">
        <f>SUM(CJ104:CJ108)</f>
        <v>1150</v>
      </c>
      <c r="CK103" s="357">
        <f t="shared" si="364"/>
        <v>1440</v>
      </c>
      <c r="CL103" s="357">
        <f t="shared" si="364"/>
        <v>0</v>
      </c>
      <c r="CM103" s="357">
        <f t="shared" si="364"/>
        <v>1207</v>
      </c>
      <c r="CN103" s="357">
        <f t="shared" si="364"/>
        <v>1491</v>
      </c>
      <c r="CO103" s="357">
        <f t="shared" si="364"/>
        <v>6143</v>
      </c>
      <c r="CP103" s="357">
        <f t="shared" si="364"/>
        <v>6017</v>
      </c>
      <c r="CQ103" s="357">
        <f t="shared" si="364"/>
        <v>0</v>
      </c>
      <c r="CR103" s="357">
        <f t="shared" si="364"/>
        <v>0</v>
      </c>
      <c r="CS103" s="357">
        <f t="shared" si="364"/>
        <v>11</v>
      </c>
      <c r="CT103" s="357">
        <f t="shared" si="364"/>
        <v>6</v>
      </c>
      <c r="CU103" s="357">
        <f t="shared" si="364"/>
        <v>1</v>
      </c>
      <c r="CV103" s="357">
        <f t="shared" si="364"/>
        <v>1</v>
      </c>
      <c r="CW103" s="357">
        <f t="shared" si="364"/>
        <v>105</v>
      </c>
      <c r="CX103" s="357">
        <f t="shared" si="364"/>
        <v>2</v>
      </c>
      <c r="CY103" s="357">
        <f t="shared" si="364"/>
        <v>0</v>
      </c>
      <c r="CZ103" s="357">
        <f t="shared" si="364"/>
        <v>0</v>
      </c>
      <c r="DA103" s="175" t="b">
        <f t="shared" si="264"/>
        <v>1</v>
      </c>
      <c r="DB103" s="175" t="b">
        <f t="shared" si="265"/>
        <v>1</v>
      </c>
      <c r="DC103" s="175" t="b">
        <f t="shared" si="266"/>
        <v>1</v>
      </c>
      <c r="DD103" s="184">
        <f t="shared" si="267"/>
        <v>0</v>
      </c>
    </row>
    <row r="104" spans="1:108" s="175" customFormat="1" x14ac:dyDescent="0.35">
      <c r="B104" s="175" t="s">
        <v>509</v>
      </c>
      <c r="C104" s="181">
        <v>1172</v>
      </c>
      <c r="D104" s="163">
        <v>58</v>
      </c>
      <c r="E104" s="163">
        <v>53</v>
      </c>
      <c r="F104" s="163">
        <v>0</v>
      </c>
      <c r="G104" s="163">
        <v>35</v>
      </c>
      <c r="H104" s="163">
        <v>0</v>
      </c>
      <c r="I104" s="162">
        <f t="shared" si="268"/>
        <v>1248</v>
      </c>
      <c r="J104" s="174">
        <v>1192</v>
      </c>
      <c r="K104" s="174">
        <v>1</v>
      </c>
      <c r="L104" s="174">
        <v>55</v>
      </c>
      <c r="M104" s="174">
        <v>0</v>
      </c>
      <c r="N104" s="174">
        <v>0</v>
      </c>
      <c r="O104" s="174">
        <v>0</v>
      </c>
      <c r="P104" s="174">
        <v>0</v>
      </c>
      <c r="Q104" s="181">
        <v>0</v>
      </c>
      <c r="R104" s="175" t="b">
        <f t="shared" si="260"/>
        <v>1</v>
      </c>
      <c r="S104" s="176">
        <f t="shared" si="261"/>
        <v>1248</v>
      </c>
      <c r="T104" s="175">
        <v>1248</v>
      </c>
      <c r="U104" s="230">
        <f t="shared" si="262"/>
        <v>0</v>
      </c>
      <c r="V104" s="175" t="s">
        <v>509</v>
      </c>
      <c r="W104" s="177">
        <f>+I104</f>
        <v>1248</v>
      </c>
      <c r="X104" s="179">
        <v>40</v>
      </c>
      <c r="Y104" s="179">
        <v>42</v>
      </c>
      <c r="Z104" s="179">
        <v>0</v>
      </c>
      <c r="AA104" s="179">
        <v>29</v>
      </c>
      <c r="AB104" s="179">
        <v>0</v>
      </c>
      <c r="AC104" s="177">
        <f>W104+X104+Y104+Z104-AA104-AB104</f>
        <v>1301</v>
      </c>
      <c r="AD104" s="181">
        <v>1241</v>
      </c>
      <c r="AE104" s="181">
        <v>1</v>
      </c>
      <c r="AF104" s="181">
        <v>59</v>
      </c>
      <c r="AG104" s="181">
        <v>0</v>
      </c>
      <c r="AH104" s="181">
        <v>0</v>
      </c>
      <c r="AI104" s="181">
        <v>0</v>
      </c>
      <c r="AJ104" s="181">
        <v>0</v>
      </c>
      <c r="AK104" s="181">
        <v>0</v>
      </c>
      <c r="AL104" s="175" t="b">
        <f t="shared" si="273"/>
        <v>1</v>
      </c>
      <c r="AM104" s="246">
        <v>1301</v>
      </c>
      <c r="AN104" s="248">
        <f t="shared" si="269"/>
        <v>0</v>
      </c>
      <c r="AO104" s="246">
        <v>0</v>
      </c>
      <c r="AQ104" s="225"/>
      <c r="AR104" s="175" t="s">
        <v>509</v>
      </c>
      <c r="AS104" s="177">
        <f>+AC104</f>
        <v>1301</v>
      </c>
      <c r="AT104" s="179">
        <v>54</v>
      </c>
      <c r="AU104" s="179">
        <v>32</v>
      </c>
      <c r="AV104" s="179">
        <v>0</v>
      </c>
      <c r="AW104" s="179">
        <v>36</v>
      </c>
      <c r="AX104" s="255">
        <v>1</v>
      </c>
      <c r="AY104" s="177">
        <f t="shared" si="274"/>
        <v>1350</v>
      </c>
      <c r="AZ104" s="179">
        <v>1288</v>
      </c>
      <c r="BA104" s="179">
        <v>1</v>
      </c>
      <c r="BB104" s="179">
        <v>61</v>
      </c>
      <c r="BC104" s="179">
        <v>0</v>
      </c>
      <c r="BD104" s="179">
        <v>0</v>
      </c>
      <c r="BE104" s="179">
        <v>0</v>
      </c>
      <c r="BF104" s="179">
        <v>0</v>
      </c>
      <c r="BG104" s="179">
        <v>0</v>
      </c>
      <c r="BH104" s="264">
        <v>1350</v>
      </c>
      <c r="BI104" s="224">
        <f t="shared" si="270"/>
        <v>0</v>
      </c>
      <c r="BJ104" s="175" t="b">
        <f t="shared" si="263"/>
        <v>0</v>
      </c>
      <c r="BK104" s="175" t="s">
        <v>509</v>
      </c>
      <c r="BL104" s="180">
        <f>+AY104</f>
        <v>1350</v>
      </c>
      <c r="BM104" s="179">
        <v>64</v>
      </c>
      <c r="BN104" s="179">
        <v>22</v>
      </c>
      <c r="BO104" s="179"/>
      <c r="BP104" s="179">
        <v>35</v>
      </c>
      <c r="BQ104" s="179"/>
      <c r="BR104" s="181">
        <f t="shared" si="241"/>
        <v>1401</v>
      </c>
      <c r="BS104" s="179">
        <v>1342</v>
      </c>
      <c r="BT104" s="181">
        <v>0</v>
      </c>
      <c r="BU104" s="179">
        <v>0</v>
      </c>
      <c r="BV104" s="179">
        <v>0</v>
      </c>
      <c r="BW104" s="181">
        <v>0</v>
      </c>
      <c r="BX104" s="181">
        <v>0</v>
      </c>
      <c r="BY104" s="181">
        <v>1</v>
      </c>
      <c r="BZ104" s="181">
        <v>58</v>
      </c>
      <c r="CA104" s="179">
        <v>0</v>
      </c>
      <c r="CB104" s="179">
        <v>0</v>
      </c>
      <c r="CC104" s="181">
        <v>0</v>
      </c>
      <c r="CD104" s="175" t="b">
        <f t="shared" si="271"/>
        <v>1</v>
      </c>
      <c r="CE104" s="246">
        <v>1401</v>
      </c>
      <c r="CF104" s="265" t="b">
        <f t="shared" si="272"/>
        <v>1</v>
      </c>
      <c r="CG104" s="259">
        <f t="shared" si="363"/>
        <v>0</v>
      </c>
      <c r="CH104" s="175" t="s">
        <v>509</v>
      </c>
      <c r="CI104" s="204">
        <f t="shared" ref="CI104:CI108" si="365">C104</f>
        <v>1172</v>
      </c>
      <c r="CJ104" s="204">
        <f t="shared" ref="CJ104:CJ108" si="366">D104+X104+AT104+BM104</f>
        <v>216</v>
      </c>
      <c r="CK104" s="204">
        <f t="shared" ref="CK104:CK108" si="367">E104+Y104+AU104+BN104</f>
        <v>149</v>
      </c>
      <c r="CL104" s="204">
        <f t="shared" ref="CL104:CL108" si="368">F104+Z104+AV104+BO104</f>
        <v>0</v>
      </c>
      <c r="CM104" s="204">
        <f t="shared" ref="CM104:CM108" si="369">G104+AA104+AW104+BP104</f>
        <v>135</v>
      </c>
      <c r="CN104" s="204">
        <f t="shared" ref="CN104:CN108" si="370">H104+AB104+AX104+BQ104</f>
        <v>1</v>
      </c>
      <c r="CO104" s="204">
        <f t="shared" ref="CO104:CO108" si="371">CI104+CJ104+CK104+CL104-CM104-CN104</f>
        <v>1401</v>
      </c>
      <c r="CP104" s="361">
        <f t="shared" ref="CP104:CP108" si="372">BS104</f>
        <v>1342</v>
      </c>
      <c r="CQ104" s="361">
        <f t="shared" ref="CQ104:CQ108" si="373">BT104</f>
        <v>0</v>
      </c>
      <c r="CR104" s="361">
        <f t="shared" ref="CR104:CR108" si="374">BU104</f>
        <v>0</v>
      </c>
      <c r="CS104" s="361">
        <f t="shared" ref="CS104:CS108" si="375">BV104</f>
        <v>0</v>
      </c>
      <c r="CT104" s="361">
        <f t="shared" ref="CT104:CT108" si="376">BW104</f>
        <v>0</v>
      </c>
      <c r="CU104" s="361">
        <f t="shared" ref="CU104:CU108" si="377">BX104</f>
        <v>0</v>
      </c>
      <c r="CV104" s="361">
        <f t="shared" ref="CV104:CV108" si="378">BY104</f>
        <v>1</v>
      </c>
      <c r="CW104" s="361">
        <f t="shared" ref="CW104:CW108" si="379">BZ104</f>
        <v>58</v>
      </c>
      <c r="CX104" s="361">
        <f t="shared" ref="CX104:CX108" si="380">CA104</f>
        <v>0</v>
      </c>
      <c r="CY104" s="361">
        <f t="shared" ref="CY104:CY108" si="381">CB104</f>
        <v>0</v>
      </c>
      <c r="CZ104" s="361">
        <f t="shared" ref="CZ104:CZ108" si="382">CC104</f>
        <v>0</v>
      </c>
      <c r="DA104" s="175" t="b">
        <f t="shared" si="264"/>
        <v>1</v>
      </c>
      <c r="DB104" s="175" t="b">
        <f t="shared" si="265"/>
        <v>1</v>
      </c>
      <c r="DC104" s="175" t="b">
        <f t="shared" si="266"/>
        <v>1</v>
      </c>
      <c r="DD104" s="184">
        <f t="shared" si="267"/>
        <v>0</v>
      </c>
    </row>
    <row r="105" spans="1:108" s="175" customFormat="1" x14ac:dyDescent="0.35">
      <c r="B105" s="175" t="s">
        <v>510</v>
      </c>
      <c r="C105" s="181">
        <v>1246</v>
      </c>
      <c r="D105" s="163">
        <v>86</v>
      </c>
      <c r="E105" s="163">
        <v>45</v>
      </c>
      <c r="F105" s="163">
        <v>0</v>
      </c>
      <c r="G105" s="163">
        <v>69</v>
      </c>
      <c r="H105" s="163">
        <v>176</v>
      </c>
      <c r="I105" s="162">
        <f t="shared" si="268"/>
        <v>1132</v>
      </c>
      <c r="J105" s="174">
        <v>1093</v>
      </c>
      <c r="K105" s="174">
        <v>0</v>
      </c>
      <c r="L105" s="174">
        <v>34</v>
      </c>
      <c r="M105" s="174">
        <v>0</v>
      </c>
      <c r="N105" s="174">
        <v>0</v>
      </c>
      <c r="O105" s="174">
        <v>5</v>
      </c>
      <c r="P105" s="174">
        <v>0</v>
      </c>
      <c r="Q105" s="181">
        <v>0</v>
      </c>
      <c r="R105" s="175" t="b">
        <f t="shared" si="260"/>
        <v>1</v>
      </c>
      <c r="S105" s="176">
        <f t="shared" si="261"/>
        <v>1132</v>
      </c>
      <c r="T105" s="175">
        <v>1132</v>
      </c>
      <c r="U105" s="230">
        <f t="shared" si="262"/>
        <v>0</v>
      </c>
      <c r="V105" s="175" t="s">
        <v>510</v>
      </c>
      <c r="W105" s="177">
        <f>+I105</f>
        <v>1132</v>
      </c>
      <c r="X105" s="179">
        <v>40</v>
      </c>
      <c r="Y105" s="179">
        <v>19</v>
      </c>
      <c r="Z105" s="179">
        <v>0</v>
      </c>
      <c r="AA105" s="179">
        <v>30</v>
      </c>
      <c r="AB105" s="179">
        <v>2</v>
      </c>
      <c r="AC105" s="177">
        <f>W105+X105+Y105+Z105-AA105-AB105</f>
        <v>1159</v>
      </c>
      <c r="AD105" s="181">
        <v>1119</v>
      </c>
      <c r="AE105" s="181">
        <v>0</v>
      </c>
      <c r="AF105" s="181">
        <v>36</v>
      </c>
      <c r="AG105" s="181">
        <v>0</v>
      </c>
      <c r="AH105" s="181">
        <v>0</v>
      </c>
      <c r="AI105" s="181">
        <v>4</v>
      </c>
      <c r="AJ105" s="181">
        <v>0</v>
      </c>
      <c r="AK105" s="181">
        <v>0</v>
      </c>
      <c r="AL105" s="175" t="b">
        <f t="shared" si="273"/>
        <v>1</v>
      </c>
      <c r="AM105" s="246">
        <v>1159</v>
      </c>
      <c r="AN105" s="248">
        <f t="shared" si="269"/>
        <v>0</v>
      </c>
      <c r="AO105" s="246">
        <v>0</v>
      </c>
      <c r="AQ105" s="225"/>
      <c r="AR105" s="175" t="s">
        <v>510</v>
      </c>
      <c r="AS105" s="177">
        <f>+AC105</f>
        <v>1159</v>
      </c>
      <c r="AT105" s="179">
        <v>52</v>
      </c>
      <c r="AU105" s="255">
        <f>55+1</f>
        <v>56</v>
      </c>
      <c r="AV105" s="179">
        <v>0</v>
      </c>
      <c r="AW105" s="179">
        <v>63</v>
      </c>
      <c r="AX105" s="179">
        <v>130</v>
      </c>
      <c r="AY105" s="177">
        <f t="shared" si="274"/>
        <v>1074</v>
      </c>
      <c r="AZ105" s="179">
        <v>1031</v>
      </c>
      <c r="BA105" s="179">
        <v>0</v>
      </c>
      <c r="BB105" s="179">
        <v>39</v>
      </c>
      <c r="BC105" s="179">
        <v>0</v>
      </c>
      <c r="BD105" s="179">
        <v>0</v>
      </c>
      <c r="BE105" s="179">
        <v>4</v>
      </c>
      <c r="BF105" s="179">
        <v>0</v>
      </c>
      <c r="BG105" s="179">
        <v>0</v>
      </c>
      <c r="BH105" s="264">
        <v>1074</v>
      </c>
      <c r="BI105" s="224">
        <f t="shared" si="270"/>
        <v>0</v>
      </c>
      <c r="BJ105" s="175" t="b">
        <f t="shared" si="263"/>
        <v>0</v>
      </c>
      <c r="BK105" s="175" t="s">
        <v>510</v>
      </c>
      <c r="BL105" s="180">
        <f>+AY105</f>
        <v>1074</v>
      </c>
      <c r="BM105" s="179">
        <v>53</v>
      </c>
      <c r="BN105" s="179">
        <v>49</v>
      </c>
      <c r="BO105" s="179"/>
      <c r="BP105" s="179">
        <v>49</v>
      </c>
      <c r="BQ105" s="181">
        <v>52</v>
      </c>
      <c r="BR105" s="181">
        <f t="shared" si="241"/>
        <v>1075</v>
      </c>
      <c r="BS105" s="179">
        <v>1028</v>
      </c>
      <c r="BT105" s="181">
        <v>0</v>
      </c>
      <c r="BU105" s="179">
        <v>0</v>
      </c>
      <c r="BV105" s="179">
        <v>0</v>
      </c>
      <c r="BW105" s="181">
        <v>6</v>
      </c>
      <c r="BX105" s="181">
        <v>1</v>
      </c>
      <c r="BY105" s="181">
        <v>0</v>
      </c>
      <c r="BZ105" s="181">
        <v>38</v>
      </c>
      <c r="CA105" s="179">
        <v>2</v>
      </c>
      <c r="CB105" s="179">
        <v>0</v>
      </c>
      <c r="CC105" s="181">
        <v>0</v>
      </c>
      <c r="CD105" s="175" t="b">
        <f t="shared" si="271"/>
        <v>1</v>
      </c>
      <c r="CE105" s="246">
        <v>1075</v>
      </c>
      <c r="CF105" s="265" t="b">
        <f t="shared" si="272"/>
        <v>1</v>
      </c>
      <c r="CG105" s="259">
        <f t="shared" si="363"/>
        <v>0</v>
      </c>
      <c r="CH105" s="175" t="s">
        <v>510</v>
      </c>
      <c r="CI105" s="204">
        <f t="shared" si="365"/>
        <v>1246</v>
      </c>
      <c r="CJ105" s="204">
        <f t="shared" si="366"/>
        <v>231</v>
      </c>
      <c r="CK105" s="204">
        <f t="shared" si="367"/>
        <v>169</v>
      </c>
      <c r="CL105" s="204">
        <f t="shared" si="368"/>
        <v>0</v>
      </c>
      <c r="CM105" s="204">
        <f t="shared" si="369"/>
        <v>211</v>
      </c>
      <c r="CN105" s="204">
        <f t="shared" si="370"/>
        <v>360</v>
      </c>
      <c r="CO105" s="204">
        <f t="shared" si="371"/>
        <v>1075</v>
      </c>
      <c r="CP105" s="361">
        <f t="shared" si="372"/>
        <v>1028</v>
      </c>
      <c r="CQ105" s="361">
        <f t="shared" si="373"/>
        <v>0</v>
      </c>
      <c r="CR105" s="361">
        <f t="shared" si="374"/>
        <v>0</v>
      </c>
      <c r="CS105" s="361">
        <f t="shared" si="375"/>
        <v>0</v>
      </c>
      <c r="CT105" s="361">
        <f t="shared" si="376"/>
        <v>6</v>
      </c>
      <c r="CU105" s="361">
        <f t="shared" si="377"/>
        <v>1</v>
      </c>
      <c r="CV105" s="361">
        <f t="shared" si="378"/>
        <v>0</v>
      </c>
      <c r="CW105" s="361">
        <f t="shared" si="379"/>
        <v>38</v>
      </c>
      <c r="CX105" s="361">
        <f t="shared" si="380"/>
        <v>2</v>
      </c>
      <c r="CY105" s="361">
        <f t="shared" si="381"/>
        <v>0</v>
      </c>
      <c r="CZ105" s="361">
        <f t="shared" si="382"/>
        <v>0</v>
      </c>
      <c r="DA105" s="175" t="b">
        <f t="shared" si="264"/>
        <v>1</v>
      </c>
      <c r="DB105" s="175" t="b">
        <f t="shared" si="265"/>
        <v>1</v>
      </c>
      <c r="DC105" s="175" t="b">
        <f t="shared" si="266"/>
        <v>1</v>
      </c>
      <c r="DD105" s="184">
        <f t="shared" si="267"/>
        <v>0</v>
      </c>
    </row>
    <row r="106" spans="1:108" s="175" customFormat="1" x14ac:dyDescent="0.35">
      <c r="B106" s="175" t="s">
        <v>508</v>
      </c>
      <c r="C106" s="181">
        <v>2064</v>
      </c>
      <c r="D106" s="163">
        <v>127</v>
      </c>
      <c r="E106" s="163">
        <v>216</v>
      </c>
      <c r="F106" s="163">
        <v>0</v>
      </c>
      <c r="G106" s="163">
        <v>168</v>
      </c>
      <c r="H106" s="163">
        <v>187</v>
      </c>
      <c r="I106" s="162">
        <f t="shared" si="268"/>
        <v>2052</v>
      </c>
      <c r="J106" s="174">
        <v>2000</v>
      </c>
      <c r="K106" s="174">
        <v>0</v>
      </c>
      <c r="L106" s="174">
        <v>1</v>
      </c>
      <c r="M106" s="174">
        <v>0</v>
      </c>
      <c r="N106" s="174">
        <v>0</v>
      </c>
      <c r="O106" s="174">
        <v>51</v>
      </c>
      <c r="P106" s="174">
        <v>0</v>
      </c>
      <c r="Q106" s="181">
        <v>0</v>
      </c>
      <c r="R106" s="175" t="b">
        <f t="shared" si="260"/>
        <v>1</v>
      </c>
      <c r="S106" s="176">
        <f t="shared" si="261"/>
        <v>2052</v>
      </c>
      <c r="T106" s="175">
        <v>2052</v>
      </c>
      <c r="U106" s="230">
        <f t="shared" si="262"/>
        <v>0</v>
      </c>
      <c r="V106" s="175" t="s">
        <v>508</v>
      </c>
      <c r="W106" s="177">
        <f>+I106</f>
        <v>2052</v>
      </c>
      <c r="X106" s="179">
        <v>76</v>
      </c>
      <c r="Y106" s="179">
        <v>124</v>
      </c>
      <c r="Z106" s="179">
        <v>0</v>
      </c>
      <c r="AA106" s="179">
        <v>90</v>
      </c>
      <c r="AB106" s="179">
        <f>181+3</f>
        <v>184</v>
      </c>
      <c r="AC106" s="177">
        <f>W106+X106+Y106+Z106-AA106-AB106</f>
        <v>1978</v>
      </c>
      <c r="AD106" s="181">
        <v>1964</v>
      </c>
      <c r="AE106" s="181">
        <v>0</v>
      </c>
      <c r="AF106" s="181">
        <v>0</v>
      </c>
      <c r="AG106" s="181">
        <v>0</v>
      </c>
      <c r="AH106" s="181">
        <v>0</v>
      </c>
      <c r="AI106" s="181">
        <v>14</v>
      </c>
      <c r="AJ106" s="181">
        <v>0</v>
      </c>
      <c r="AK106" s="181">
        <v>0</v>
      </c>
      <c r="AL106" s="175" t="b">
        <f t="shared" si="273"/>
        <v>1</v>
      </c>
      <c r="AM106" s="246">
        <v>1978</v>
      </c>
      <c r="AN106" s="248">
        <f t="shared" si="269"/>
        <v>0</v>
      </c>
      <c r="AO106" s="246">
        <v>0</v>
      </c>
      <c r="AP106" s="173" t="s">
        <v>573</v>
      </c>
      <c r="AQ106" s="225"/>
      <c r="AR106" s="175" t="s">
        <v>508</v>
      </c>
      <c r="AS106" s="177">
        <f>+AC106</f>
        <v>1978</v>
      </c>
      <c r="AT106" s="179">
        <v>68</v>
      </c>
      <c r="AU106" s="179">
        <v>256</v>
      </c>
      <c r="AV106" s="179">
        <v>0</v>
      </c>
      <c r="AW106" s="179">
        <v>235</v>
      </c>
      <c r="AX106" s="179">
        <v>188</v>
      </c>
      <c r="AY106" s="177">
        <f t="shared" si="274"/>
        <v>1879</v>
      </c>
      <c r="AZ106" s="179">
        <v>1846</v>
      </c>
      <c r="BA106" s="179">
        <v>0</v>
      </c>
      <c r="BB106" s="179">
        <v>1</v>
      </c>
      <c r="BC106" s="179">
        <v>0</v>
      </c>
      <c r="BD106" s="179">
        <v>0</v>
      </c>
      <c r="BE106" s="179">
        <v>32</v>
      </c>
      <c r="BF106" s="179">
        <v>0</v>
      </c>
      <c r="BG106" s="179">
        <v>0</v>
      </c>
      <c r="BH106" s="262">
        <v>1879</v>
      </c>
      <c r="BI106" s="224">
        <f t="shared" si="270"/>
        <v>0</v>
      </c>
      <c r="BJ106" s="175" t="b">
        <f t="shared" si="263"/>
        <v>0</v>
      </c>
      <c r="BK106" s="175" t="s">
        <v>508</v>
      </c>
      <c r="BL106" s="180">
        <f>+AY106</f>
        <v>1879</v>
      </c>
      <c r="BM106" s="179">
        <v>89</v>
      </c>
      <c r="BN106" s="179">
        <v>188</v>
      </c>
      <c r="BO106" s="179"/>
      <c r="BP106" s="179">
        <v>90</v>
      </c>
      <c r="BQ106" s="181">
        <v>145</v>
      </c>
      <c r="BR106" s="181">
        <f t="shared" si="241"/>
        <v>1921</v>
      </c>
      <c r="BS106" s="179">
        <v>1920</v>
      </c>
      <c r="BT106" s="181">
        <v>0</v>
      </c>
      <c r="BU106" s="179">
        <v>0</v>
      </c>
      <c r="BV106" s="179">
        <v>0</v>
      </c>
      <c r="BW106" s="181">
        <v>0</v>
      </c>
      <c r="BX106" s="181">
        <v>0</v>
      </c>
      <c r="BY106" s="181">
        <v>0</v>
      </c>
      <c r="BZ106" s="181">
        <v>1</v>
      </c>
      <c r="CA106" s="179">
        <v>0</v>
      </c>
      <c r="CB106" s="179">
        <v>0</v>
      </c>
      <c r="CC106" s="181">
        <v>0</v>
      </c>
      <c r="CD106" s="175" t="b">
        <f t="shared" si="271"/>
        <v>1</v>
      </c>
      <c r="CE106" s="246">
        <v>1921</v>
      </c>
      <c r="CF106" s="265" t="b">
        <f t="shared" si="272"/>
        <v>1</v>
      </c>
      <c r="CG106" s="259">
        <f t="shared" si="363"/>
        <v>0</v>
      </c>
      <c r="CH106" s="175" t="s">
        <v>508</v>
      </c>
      <c r="CI106" s="204">
        <f t="shared" si="365"/>
        <v>2064</v>
      </c>
      <c r="CJ106" s="204">
        <f t="shared" si="366"/>
        <v>360</v>
      </c>
      <c r="CK106" s="204">
        <f t="shared" si="367"/>
        <v>784</v>
      </c>
      <c r="CL106" s="204">
        <f t="shared" si="368"/>
        <v>0</v>
      </c>
      <c r="CM106" s="204">
        <f t="shared" si="369"/>
        <v>583</v>
      </c>
      <c r="CN106" s="204">
        <f t="shared" si="370"/>
        <v>704</v>
      </c>
      <c r="CO106" s="204">
        <f t="shared" si="371"/>
        <v>1921</v>
      </c>
      <c r="CP106" s="361">
        <f t="shared" si="372"/>
        <v>1920</v>
      </c>
      <c r="CQ106" s="361">
        <f t="shared" si="373"/>
        <v>0</v>
      </c>
      <c r="CR106" s="361">
        <f t="shared" si="374"/>
        <v>0</v>
      </c>
      <c r="CS106" s="361">
        <f t="shared" si="375"/>
        <v>0</v>
      </c>
      <c r="CT106" s="361">
        <f t="shared" si="376"/>
        <v>0</v>
      </c>
      <c r="CU106" s="361">
        <f t="shared" si="377"/>
        <v>0</v>
      </c>
      <c r="CV106" s="361">
        <f t="shared" si="378"/>
        <v>0</v>
      </c>
      <c r="CW106" s="361">
        <f t="shared" si="379"/>
        <v>1</v>
      </c>
      <c r="CX106" s="361">
        <f t="shared" si="380"/>
        <v>0</v>
      </c>
      <c r="CY106" s="361">
        <f t="shared" si="381"/>
        <v>0</v>
      </c>
      <c r="CZ106" s="361">
        <f t="shared" si="382"/>
        <v>0</v>
      </c>
      <c r="DA106" s="175" t="b">
        <f t="shared" si="264"/>
        <v>1</v>
      </c>
      <c r="DB106" s="175" t="b">
        <f t="shared" si="265"/>
        <v>1</v>
      </c>
      <c r="DC106" s="175" t="b">
        <f t="shared" si="266"/>
        <v>1</v>
      </c>
      <c r="DD106" s="184">
        <f t="shared" si="267"/>
        <v>0</v>
      </c>
    </row>
    <row r="107" spans="1:108" s="175" customFormat="1" x14ac:dyDescent="0.35">
      <c r="B107" s="175" t="s">
        <v>511</v>
      </c>
      <c r="C107" s="181">
        <v>1109</v>
      </c>
      <c r="D107" s="163">
        <v>87</v>
      </c>
      <c r="E107" s="163">
        <v>104</v>
      </c>
      <c r="F107" s="163">
        <v>0</v>
      </c>
      <c r="G107" s="163">
        <v>66</v>
      </c>
      <c r="H107" s="163">
        <v>84</v>
      </c>
      <c r="I107" s="162">
        <f t="shared" si="268"/>
        <v>1150</v>
      </c>
      <c r="J107" s="174">
        <v>1150</v>
      </c>
      <c r="K107" s="174">
        <v>0</v>
      </c>
      <c r="L107" s="174">
        <v>0</v>
      </c>
      <c r="M107" s="174">
        <v>0</v>
      </c>
      <c r="N107" s="174">
        <v>0</v>
      </c>
      <c r="O107" s="174">
        <v>0</v>
      </c>
      <c r="P107" s="174">
        <v>0</v>
      </c>
      <c r="Q107" s="181">
        <v>0</v>
      </c>
      <c r="R107" s="175" t="b">
        <f t="shared" si="260"/>
        <v>1</v>
      </c>
      <c r="S107" s="176">
        <f t="shared" si="261"/>
        <v>1150</v>
      </c>
      <c r="T107" s="175">
        <v>1150</v>
      </c>
      <c r="U107" s="230">
        <f t="shared" si="262"/>
        <v>0</v>
      </c>
      <c r="V107" s="175" t="s">
        <v>511</v>
      </c>
      <c r="W107" s="177">
        <f>+I107</f>
        <v>1150</v>
      </c>
      <c r="X107" s="179">
        <v>52</v>
      </c>
      <c r="Y107" s="179">
        <v>62</v>
      </c>
      <c r="Z107" s="179">
        <v>0</v>
      </c>
      <c r="AA107" s="179">
        <v>47</v>
      </c>
      <c r="AB107" s="179">
        <v>153</v>
      </c>
      <c r="AC107" s="177">
        <f>W107+X107+Y107+Z107-AA107-AB107</f>
        <v>1064</v>
      </c>
      <c r="AD107" s="181">
        <v>1064</v>
      </c>
      <c r="AE107" s="181">
        <v>0</v>
      </c>
      <c r="AF107" s="181">
        <v>0</v>
      </c>
      <c r="AG107" s="181">
        <v>0</v>
      </c>
      <c r="AH107" s="181">
        <v>0</v>
      </c>
      <c r="AI107" s="181">
        <v>0</v>
      </c>
      <c r="AJ107" s="181">
        <v>0</v>
      </c>
      <c r="AK107" s="181">
        <v>0</v>
      </c>
      <c r="AL107" s="175" t="b">
        <f t="shared" si="273"/>
        <v>1</v>
      </c>
      <c r="AM107" s="246">
        <v>1064</v>
      </c>
      <c r="AN107" s="248">
        <f t="shared" si="269"/>
        <v>0</v>
      </c>
      <c r="AO107" s="246">
        <v>0</v>
      </c>
      <c r="AQ107" s="225"/>
      <c r="AR107" s="175" t="s">
        <v>511</v>
      </c>
      <c r="AS107" s="177">
        <f>+AC107</f>
        <v>1064</v>
      </c>
      <c r="AT107" s="179">
        <v>57</v>
      </c>
      <c r="AU107" s="179">
        <v>73</v>
      </c>
      <c r="AV107" s="179">
        <v>0</v>
      </c>
      <c r="AW107" s="179">
        <v>53</v>
      </c>
      <c r="AX107" s="179">
        <v>106</v>
      </c>
      <c r="AY107" s="177">
        <f t="shared" si="274"/>
        <v>1035</v>
      </c>
      <c r="AZ107" s="179">
        <v>1035</v>
      </c>
      <c r="BA107" s="179">
        <v>0</v>
      </c>
      <c r="BB107" s="179">
        <v>0</v>
      </c>
      <c r="BC107" s="179">
        <v>0</v>
      </c>
      <c r="BD107" s="179">
        <v>0</v>
      </c>
      <c r="BE107" s="179">
        <v>0</v>
      </c>
      <c r="BF107" s="179">
        <v>0</v>
      </c>
      <c r="BG107" s="179">
        <v>0</v>
      </c>
      <c r="BH107" s="262">
        <v>1035</v>
      </c>
      <c r="BI107" s="224">
        <f t="shared" si="270"/>
        <v>0</v>
      </c>
      <c r="BJ107" s="175" t="b">
        <f t="shared" si="263"/>
        <v>0</v>
      </c>
      <c r="BK107" s="175" t="s">
        <v>511</v>
      </c>
      <c r="BL107" s="180">
        <f>+AY107</f>
        <v>1035</v>
      </c>
      <c r="BM107" s="179">
        <v>52</v>
      </c>
      <c r="BN107" s="179">
        <v>81</v>
      </c>
      <c r="BO107" s="179"/>
      <c r="BP107" s="179">
        <v>37</v>
      </c>
      <c r="BQ107" s="181">
        <v>83</v>
      </c>
      <c r="BR107" s="181">
        <f t="shared" si="241"/>
        <v>1048</v>
      </c>
      <c r="BS107" s="179">
        <v>1048</v>
      </c>
      <c r="BT107" s="181">
        <v>0</v>
      </c>
      <c r="BU107" s="179">
        <v>0</v>
      </c>
      <c r="BV107" s="179">
        <v>0</v>
      </c>
      <c r="BW107" s="181">
        <v>0</v>
      </c>
      <c r="BX107" s="181">
        <v>0</v>
      </c>
      <c r="BY107" s="181">
        <v>0</v>
      </c>
      <c r="BZ107" s="181">
        <v>0</v>
      </c>
      <c r="CA107" s="179">
        <v>0</v>
      </c>
      <c r="CB107" s="179">
        <v>0</v>
      </c>
      <c r="CC107" s="181">
        <v>0</v>
      </c>
      <c r="CD107" s="175" t="b">
        <f t="shared" si="271"/>
        <v>1</v>
      </c>
      <c r="CE107" s="246">
        <v>1048</v>
      </c>
      <c r="CF107" s="265" t="b">
        <f t="shared" si="272"/>
        <v>1</v>
      </c>
      <c r="CG107" s="259">
        <f t="shared" si="363"/>
        <v>0</v>
      </c>
      <c r="CH107" s="175" t="s">
        <v>511</v>
      </c>
      <c r="CI107" s="204">
        <f t="shared" si="365"/>
        <v>1109</v>
      </c>
      <c r="CJ107" s="204">
        <f t="shared" si="366"/>
        <v>248</v>
      </c>
      <c r="CK107" s="204">
        <f t="shared" si="367"/>
        <v>320</v>
      </c>
      <c r="CL107" s="204">
        <f t="shared" si="368"/>
        <v>0</v>
      </c>
      <c r="CM107" s="204">
        <f t="shared" si="369"/>
        <v>203</v>
      </c>
      <c r="CN107" s="204">
        <f t="shared" si="370"/>
        <v>426</v>
      </c>
      <c r="CO107" s="204">
        <f t="shared" si="371"/>
        <v>1048</v>
      </c>
      <c r="CP107" s="361">
        <f t="shared" si="372"/>
        <v>1048</v>
      </c>
      <c r="CQ107" s="361">
        <f t="shared" si="373"/>
        <v>0</v>
      </c>
      <c r="CR107" s="361">
        <f t="shared" si="374"/>
        <v>0</v>
      </c>
      <c r="CS107" s="361">
        <f t="shared" si="375"/>
        <v>0</v>
      </c>
      <c r="CT107" s="361">
        <f t="shared" si="376"/>
        <v>0</v>
      </c>
      <c r="CU107" s="361">
        <f t="shared" si="377"/>
        <v>0</v>
      </c>
      <c r="CV107" s="361">
        <f t="shared" si="378"/>
        <v>0</v>
      </c>
      <c r="CW107" s="361">
        <f t="shared" si="379"/>
        <v>0</v>
      </c>
      <c r="CX107" s="361">
        <f t="shared" si="380"/>
        <v>0</v>
      </c>
      <c r="CY107" s="361">
        <f t="shared" si="381"/>
        <v>0</v>
      </c>
      <c r="CZ107" s="361">
        <f t="shared" si="382"/>
        <v>0</v>
      </c>
      <c r="DA107" s="175" t="b">
        <f t="shared" si="264"/>
        <v>1</v>
      </c>
      <c r="DB107" s="175" t="b">
        <f t="shared" si="265"/>
        <v>1</v>
      </c>
      <c r="DC107" s="175" t="b">
        <f t="shared" si="266"/>
        <v>1</v>
      </c>
      <c r="DD107" s="184">
        <f t="shared" si="267"/>
        <v>0</v>
      </c>
    </row>
    <row r="108" spans="1:108" s="175" customFormat="1" x14ac:dyDescent="0.35">
      <c r="B108" s="175" t="s">
        <v>410</v>
      </c>
      <c r="C108" s="181">
        <v>660</v>
      </c>
      <c r="D108" s="163">
        <v>31</v>
      </c>
      <c r="E108" s="163">
        <v>5</v>
      </c>
      <c r="F108" s="163">
        <v>0</v>
      </c>
      <c r="G108" s="163">
        <v>20</v>
      </c>
      <c r="H108" s="163">
        <v>0</v>
      </c>
      <c r="I108" s="162">
        <f t="shared" si="268"/>
        <v>676</v>
      </c>
      <c r="J108" s="174">
        <v>656</v>
      </c>
      <c r="K108" s="174">
        <v>0</v>
      </c>
      <c r="L108" s="174">
        <v>10</v>
      </c>
      <c r="M108" s="174">
        <v>0</v>
      </c>
      <c r="N108" s="174">
        <v>10</v>
      </c>
      <c r="O108" s="174">
        <v>0</v>
      </c>
      <c r="P108" s="174">
        <v>0</v>
      </c>
      <c r="Q108" s="181">
        <v>0</v>
      </c>
      <c r="R108" s="175" t="b">
        <f t="shared" si="260"/>
        <v>1</v>
      </c>
      <c r="S108" s="176">
        <f t="shared" si="261"/>
        <v>676</v>
      </c>
      <c r="T108" s="175">
        <v>676</v>
      </c>
      <c r="U108" s="230">
        <f t="shared" si="262"/>
        <v>0</v>
      </c>
      <c r="V108" s="175" t="s">
        <v>410</v>
      </c>
      <c r="W108" s="177">
        <f>+I108</f>
        <v>676</v>
      </c>
      <c r="X108" s="179">
        <v>18</v>
      </c>
      <c r="Y108" s="179">
        <v>5</v>
      </c>
      <c r="Z108" s="179">
        <v>0</v>
      </c>
      <c r="AA108" s="179">
        <v>25</v>
      </c>
      <c r="AB108" s="179">
        <v>0</v>
      </c>
      <c r="AC108" s="177">
        <f>W108+X108+Y108+Z108-AA108-AB108</f>
        <v>674</v>
      </c>
      <c r="AD108" s="181">
        <v>652</v>
      </c>
      <c r="AE108" s="181">
        <v>0</v>
      </c>
      <c r="AF108" s="181">
        <v>9</v>
      </c>
      <c r="AG108" s="181">
        <v>0</v>
      </c>
      <c r="AH108" s="181">
        <v>13</v>
      </c>
      <c r="AI108" s="181">
        <v>0</v>
      </c>
      <c r="AJ108" s="181">
        <v>0</v>
      </c>
      <c r="AK108" s="181">
        <v>0</v>
      </c>
      <c r="AL108" s="175" t="b">
        <f t="shared" si="273"/>
        <v>1</v>
      </c>
      <c r="AM108" s="246">
        <v>674</v>
      </c>
      <c r="AN108" s="248">
        <f t="shared" si="269"/>
        <v>0</v>
      </c>
      <c r="AO108" s="246">
        <v>0</v>
      </c>
      <c r="AQ108" s="225"/>
      <c r="AR108" s="175" t="s">
        <v>410</v>
      </c>
      <c r="AS108" s="177">
        <f>+AC108</f>
        <v>674</v>
      </c>
      <c r="AT108" s="179">
        <v>25</v>
      </c>
      <c r="AU108" s="179">
        <v>4</v>
      </c>
      <c r="AV108" s="179">
        <v>0</v>
      </c>
      <c r="AW108" s="179">
        <v>17</v>
      </c>
      <c r="AX108" s="179">
        <v>0</v>
      </c>
      <c r="AY108" s="177">
        <f t="shared" si="274"/>
        <v>686</v>
      </c>
      <c r="AZ108" s="179">
        <v>666</v>
      </c>
      <c r="BA108" s="179">
        <v>0</v>
      </c>
      <c r="BB108" s="179">
        <v>8</v>
      </c>
      <c r="BC108" s="179">
        <v>0</v>
      </c>
      <c r="BD108" s="179">
        <v>12</v>
      </c>
      <c r="BE108" s="179">
        <v>0</v>
      </c>
      <c r="BF108" s="179">
        <v>0</v>
      </c>
      <c r="BG108" s="179">
        <v>0</v>
      </c>
      <c r="BH108" s="262">
        <v>686</v>
      </c>
      <c r="BI108" s="224">
        <f t="shared" si="270"/>
        <v>0</v>
      </c>
      <c r="BJ108" s="175" t="b">
        <f t="shared" si="263"/>
        <v>0</v>
      </c>
      <c r="BK108" s="175" t="s">
        <v>410</v>
      </c>
      <c r="BL108" s="180">
        <f>+AY108</f>
        <v>686</v>
      </c>
      <c r="BM108" s="179">
        <v>21</v>
      </c>
      <c r="BN108" s="179">
        <v>4</v>
      </c>
      <c r="BO108" s="179"/>
      <c r="BP108" s="179">
        <v>13</v>
      </c>
      <c r="BQ108" s="179"/>
      <c r="BR108" s="181">
        <f t="shared" si="241"/>
        <v>698</v>
      </c>
      <c r="BS108" s="179">
        <v>679</v>
      </c>
      <c r="BT108" s="181">
        <v>0</v>
      </c>
      <c r="BU108" s="179">
        <v>0</v>
      </c>
      <c r="BV108" s="179">
        <v>11</v>
      </c>
      <c r="BW108" s="181">
        <v>0</v>
      </c>
      <c r="BX108" s="181">
        <v>0</v>
      </c>
      <c r="BY108" s="181">
        <v>0</v>
      </c>
      <c r="BZ108" s="181">
        <v>8</v>
      </c>
      <c r="CA108" s="179">
        <v>0</v>
      </c>
      <c r="CB108" s="179">
        <v>0</v>
      </c>
      <c r="CC108" s="181">
        <v>0</v>
      </c>
      <c r="CD108" s="175" t="b">
        <f t="shared" si="271"/>
        <v>1</v>
      </c>
      <c r="CE108" s="246">
        <v>698</v>
      </c>
      <c r="CF108" s="265" t="b">
        <f t="shared" si="272"/>
        <v>1</v>
      </c>
      <c r="CG108" s="259">
        <f t="shared" si="363"/>
        <v>0</v>
      </c>
      <c r="CH108" s="175" t="s">
        <v>410</v>
      </c>
      <c r="CI108" s="204">
        <f t="shared" si="365"/>
        <v>660</v>
      </c>
      <c r="CJ108" s="204">
        <f t="shared" si="366"/>
        <v>95</v>
      </c>
      <c r="CK108" s="204">
        <f t="shared" si="367"/>
        <v>18</v>
      </c>
      <c r="CL108" s="204">
        <f t="shared" si="368"/>
        <v>0</v>
      </c>
      <c r="CM108" s="204">
        <f t="shared" si="369"/>
        <v>75</v>
      </c>
      <c r="CN108" s="204">
        <f t="shared" si="370"/>
        <v>0</v>
      </c>
      <c r="CO108" s="204">
        <f t="shared" si="371"/>
        <v>698</v>
      </c>
      <c r="CP108" s="361">
        <f t="shared" si="372"/>
        <v>679</v>
      </c>
      <c r="CQ108" s="361">
        <f t="shared" si="373"/>
        <v>0</v>
      </c>
      <c r="CR108" s="361">
        <f t="shared" si="374"/>
        <v>0</v>
      </c>
      <c r="CS108" s="361">
        <f t="shared" si="375"/>
        <v>11</v>
      </c>
      <c r="CT108" s="361">
        <f t="shared" si="376"/>
        <v>0</v>
      </c>
      <c r="CU108" s="361">
        <f t="shared" si="377"/>
        <v>0</v>
      </c>
      <c r="CV108" s="361">
        <f t="shared" si="378"/>
        <v>0</v>
      </c>
      <c r="CW108" s="361">
        <f t="shared" si="379"/>
        <v>8</v>
      </c>
      <c r="CX108" s="361">
        <f t="shared" si="380"/>
        <v>0</v>
      </c>
      <c r="CY108" s="361">
        <f t="shared" si="381"/>
        <v>0</v>
      </c>
      <c r="CZ108" s="361">
        <f t="shared" si="382"/>
        <v>0</v>
      </c>
      <c r="DA108" s="175" t="b">
        <f t="shared" si="264"/>
        <v>1</v>
      </c>
      <c r="DB108" s="175" t="b">
        <f t="shared" si="265"/>
        <v>1</v>
      </c>
      <c r="DC108" s="175" t="b">
        <f t="shared" si="266"/>
        <v>1</v>
      </c>
      <c r="DD108" s="184">
        <f t="shared" si="267"/>
        <v>0</v>
      </c>
    </row>
    <row r="109" spans="1:108" s="175" customFormat="1" x14ac:dyDescent="0.35">
      <c r="B109" s="185"/>
      <c r="D109" s="180"/>
      <c r="E109" s="180"/>
      <c r="F109" s="180"/>
      <c r="G109" s="180"/>
      <c r="H109" s="163"/>
      <c r="I109" s="162"/>
      <c r="J109" s="181"/>
      <c r="K109" s="174"/>
      <c r="L109" s="174"/>
      <c r="M109" s="174"/>
      <c r="N109" s="174"/>
      <c r="O109" s="174"/>
      <c r="P109" s="174"/>
      <c r="Q109" s="181"/>
      <c r="S109" s="176"/>
      <c r="U109" s="230"/>
      <c r="V109" s="185"/>
      <c r="W109" s="177"/>
      <c r="X109" s="177"/>
      <c r="Y109" s="177"/>
      <c r="Z109" s="177"/>
      <c r="AA109" s="177"/>
      <c r="AB109" s="177"/>
      <c r="AD109" s="181"/>
      <c r="AE109" s="174"/>
      <c r="AF109" s="174"/>
      <c r="AG109" s="174"/>
      <c r="AH109" s="174"/>
      <c r="AI109" s="174"/>
      <c r="AJ109" s="174"/>
      <c r="AK109" s="181"/>
      <c r="AM109" s="246"/>
      <c r="AN109" s="248">
        <v>0</v>
      </c>
      <c r="AO109" s="246">
        <v>0</v>
      </c>
      <c r="AQ109" s="225"/>
      <c r="AR109" s="185"/>
      <c r="AS109" s="177"/>
      <c r="AT109" s="177"/>
      <c r="AU109" s="177"/>
      <c r="AV109" s="177"/>
      <c r="AW109" s="177"/>
      <c r="AX109" s="177"/>
      <c r="AY109" s="177"/>
      <c r="BA109" s="179"/>
      <c r="BB109" s="174"/>
      <c r="BC109" s="186"/>
      <c r="BD109" s="174"/>
      <c r="BE109" s="186"/>
      <c r="BF109" s="186"/>
      <c r="BG109" s="181"/>
      <c r="BH109" s="262"/>
      <c r="BI109" s="224">
        <f t="shared" si="270"/>
        <v>0</v>
      </c>
      <c r="BJ109" s="175" t="b">
        <f t="shared" si="263"/>
        <v>1</v>
      </c>
      <c r="BK109" s="185"/>
      <c r="BL109" s="180"/>
      <c r="BM109" s="180"/>
      <c r="BN109" s="180"/>
      <c r="BO109" s="180"/>
      <c r="BP109" s="180"/>
      <c r="BQ109" s="180"/>
      <c r="BR109" s="181"/>
      <c r="BS109" s="181"/>
      <c r="BT109" s="174"/>
      <c r="BU109" s="174"/>
      <c r="BV109" s="174"/>
      <c r="BW109" s="174"/>
      <c r="BX109" s="174"/>
      <c r="BY109" s="174"/>
      <c r="BZ109" s="174"/>
      <c r="CA109" s="174"/>
      <c r="CB109" s="181"/>
      <c r="CC109" s="181"/>
      <c r="CD109" s="175" t="b">
        <f t="shared" si="271"/>
        <v>1</v>
      </c>
      <c r="CE109" s="246"/>
      <c r="CF109" s="265" t="b">
        <f t="shared" si="272"/>
        <v>1</v>
      </c>
      <c r="CG109" s="259">
        <v>0</v>
      </c>
      <c r="CH109" s="185"/>
      <c r="CI109" s="204"/>
      <c r="CJ109" s="204"/>
      <c r="CK109" s="204"/>
      <c r="CL109" s="204">
        <f>+F109+Z109+AV109+BO109</f>
        <v>0</v>
      </c>
      <c r="CM109" s="204"/>
      <c r="CN109" s="204"/>
      <c r="CO109" s="359"/>
      <c r="CP109" s="204"/>
      <c r="CQ109" s="360"/>
      <c r="CR109" s="360"/>
      <c r="CS109" s="360"/>
      <c r="CT109" s="360"/>
      <c r="CU109" s="360"/>
      <c r="CV109" s="360"/>
      <c r="CW109" s="360"/>
      <c r="CX109" s="360"/>
      <c r="CY109" s="204"/>
      <c r="CZ109" s="204"/>
      <c r="DA109" s="175" t="b">
        <f t="shared" si="264"/>
        <v>1</v>
      </c>
      <c r="DB109" s="175" t="b">
        <f t="shared" si="265"/>
        <v>1</v>
      </c>
      <c r="DC109" s="175" t="b">
        <f t="shared" si="266"/>
        <v>1</v>
      </c>
      <c r="DD109" s="184">
        <f t="shared" si="267"/>
        <v>0</v>
      </c>
    </row>
    <row r="110" spans="1:108" s="175" customFormat="1" x14ac:dyDescent="0.35">
      <c r="A110" s="175">
        <v>2.5</v>
      </c>
      <c r="B110" s="187" t="s">
        <v>56</v>
      </c>
      <c r="C110" s="190">
        <v>8270</v>
      </c>
      <c r="D110" s="190">
        <f>SUM(D111:D113)</f>
        <v>441</v>
      </c>
      <c r="E110" s="190">
        <f t="shared" ref="E110:Q110" si="383">SUM(E111:E113)</f>
        <v>232</v>
      </c>
      <c r="F110" s="190">
        <f t="shared" si="383"/>
        <v>2</v>
      </c>
      <c r="G110" s="190">
        <f t="shared" si="383"/>
        <v>367</v>
      </c>
      <c r="H110" s="172">
        <f t="shared" si="383"/>
        <v>77</v>
      </c>
      <c r="I110" s="234">
        <f t="shared" si="268"/>
        <v>8501</v>
      </c>
      <c r="J110" s="190">
        <f t="shared" si="383"/>
        <v>8301</v>
      </c>
      <c r="K110" s="191">
        <f t="shared" ref="K110:P110" si="384">SUM(K111:K113)</f>
        <v>0</v>
      </c>
      <c r="L110" s="191">
        <f t="shared" si="384"/>
        <v>191</v>
      </c>
      <c r="M110" s="191">
        <f t="shared" si="384"/>
        <v>0</v>
      </c>
      <c r="N110" s="191">
        <f t="shared" si="384"/>
        <v>3</v>
      </c>
      <c r="O110" s="191">
        <f t="shared" si="384"/>
        <v>6</v>
      </c>
      <c r="P110" s="191">
        <f t="shared" si="384"/>
        <v>0</v>
      </c>
      <c r="Q110" s="190">
        <f t="shared" si="383"/>
        <v>0</v>
      </c>
      <c r="R110" s="175" t="b">
        <f t="shared" si="260"/>
        <v>1</v>
      </c>
      <c r="S110" s="176">
        <f t="shared" si="261"/>
        <v>8501</v>
      </c>
      <c r="T110" s="175">
        <v>8501</v>
      </c>
      <c r="U110" s="230">
        <f t="shared" si="262"/>
        <v>0</v>
      </c>
      <c r="V110" s="187" t="s">
        <v>56</v>
      </c>
      <c r="W110" s="188">
        <f>+SUM(W111:W113)</f>
        <v>8501</v>
      </c>
      <c r="X110" s="188">
        <f t="shared" ref="X110:AK110" si="385">SUM(X111:X113)</f>
        <v>339</v>
      </c>
      <c r="Y110" s="188">
        <f t="shared" si="385"/>
        <v>161</v>
      </c>
      <c r="Z110" s="188">
        <f t="shared" si="385"/>
        <v>1</v>
      </c>
      <c r="AA110" s="188">
        <f t="shared" si="385"/>
        <v>336</v>
      </c>
      <c r="AB110" s="188">
        <f>SUM(AB111:AB113)</f>
        <v>846</v>
      </c>
      <c r="AC110" s="188">
        <f t="shared" si="385"/>
        <v>7820</v>
      </c>
      <c r="AD110" s="190">
        <f t="shared" si="385"/>
        <v>7619</v>
      </c>
      <c r="AE110" s="190">
        <f t="shared" si="385"/>
        <v>0</v>
      </c>
      <c r="AF110" s="191">
        <f>SUM(AF111:AF113)</f>
        <v>193</v>
      </c>
      <c r="AG110" s="191">
        <f>SUM(AG111:AG113)</f>
        <v>0</v>
      </c>
      <c r="AH110" s="191">
        <f>SUM(AH111:AH113)</f>
        <v>2</v>
      </c>
      <c r="AI110" s="191">
        <f>SUM(AI111:AI113)</f>
        <v>6</v>
      </c>
      <c r="AJ110" s="191">
        <f>SUM(AJ111:AJ113)</f>
        <v>0</v>
      </c>
      <c r="AK110" s="190">
        <f t="shared" si="385"/>
        <v>0</v>
      </c>
      <c r="AL110" s="175" t="b">
        <f t="shared" si="273"/>
        <v>1</v>
      </c>
      <c r="AM110" s="245">
        <v>7820</v>
      </c>
      <c r="AN110" s="248">
        <f t="shared" si="269"/>
        <v>0</v>
      </c>
      <c r="AO110" s="247">
        <v>0</v>
      </c>
      <c r="AQ110" s="225"/>
      <c r="AR110" s="187" t="s">
        <v>56</v>
      </c>
      <c r="AS110" s="177">
        <f t="shared" ref="AS110:BB110" si="386">SUM(AS111:AS113)</f>
        <v>7820</v>
      </c>
      <c r="AT110" s="188">
        <f t="shared" si="386"/>
        <v>330</v>
      </c>
      <c r="AU110" s="188">
        <f t="shared" si="386"/>
        <v>170</v>
      </c>
      <c r="AV110" s="188">
        <f t="shared" si="386"/>
        <v>0</v>
      </c>
      <c r="AW110" s="188">
        <f t="shared" si="386"/>
        <v>330</v>
      </c>
      <c r="AX110" s="188">
        <f t="shared" si="386"/>
        <v>176</v>
      </c>
      <c r="AY110" s="177">
        <f t="shared" si="274"/>
        <v>7814</v>
      </c>
      <c r="AZ110" s="188">
        <f t="shared" si="386"/>
        <v>7617</v>
      </c>
      <c r="BA110" s="188">
        <f t="shared" si="386"/>
        <v>0</v>
      </c>
      <c r="BB110" s="188">
        <f t="shared" si="386"/>
        <v>190</v>
      </c>
      <c r="BC110" s="189">
        <f>SUM(BC111:BC113)</f>
        <v>0</v>
      </c>
      <c r="BD110" s="189">
        <f>SUM(BD111:BD113)</f>
        <v>2</v>
      </c>
      <c r="BE110" s="189">
        <f>SUM(BE111:BE113)</f>
        <v>5</v>
      </c>
      <c r="BF110" s="189">
        <f>SUM(BF111:BF113)</f>
        <v>0</v>
      </c>
      <c r="BG110" s="190">
        <f>SUM(BG111:BG113)</f>
        <v>0</v>
      </c>
      <c r="BH110" s="261">
        <v>7814</v>
      </c>
      <c r="BI110" s="224">
        <f t="shared" si="270"/>
        <v>0</v>
      </c>
      <c r="BJ110" s="175" t="b">
        <f t="shared" si="263"/>
        <v>0</v>
      </c>
      <c r="BK110" s="187" t="s">
        <v>56</v>
      </c>
      <c r="BL110" s="180">
        <f t="shared" ref="BL110:CC110" si="387">SUM(BL111:BL113)</f>
        <v>7814</v>
      </c>
      <c r="BM110" s="190">
        <f t="shared" si="387"/>
        <v>376</v>
      </c>
      <c r="BN110" s="190">
        <f t="shared" si="387"/>
        <v>181</v>
      </c>
      <c r="BO110" s="190">
        <f t="shared" si="387"/>
        <v>2</v>
      </c>
      <c r="BP110" s="190">
        <f t="shared" si="387"/>
        <v>274</v>
      </c>
      <c r="BQ110" s="190">
        <f t="shared" si="387"/>
        <v>691</v>
      </c>
      <c r="BR110" s="190">
        <f>SUM(BR111:BR113)</f>
        <v>7408</v>
      </c>
      <c r="BS110" s="190">
        <f t="shared" si="387"/>
        <v>7225</v>
      </c>
      <c r="BT110" s="190">
        <f t="shared" si="387"/>
        <v>0</v>
      </c>
      <c r="BU110" s="190">
        <f t="shared" si="387"/>
        <v>0</v>
      </c>
      <c r="BV110" s="190">
        <f t="shared" si="387"/>
        <v>3</v>
      </c>
      <c r="BW110" s="190">
        <f t="shared" si="387"/>
        <v>21</v>
      </c>
      <c r="BX110" s="190">
        <f t="shared" si="387"/>
        <v>2</v>
      </c>
      <c r="BY110" s="190">
        <f t="shared" si="387"/>
        <v>0</v>
      </c>
      <c r="BZ110" s="190">
        <f t="shared" si="387"/>
        <v>154</v>
      </c>
      <c r="CA110" s="190">
        <f t="shared" si="387"/>
        <v>2</v>
      </c>
      <c r="CB110" s="190">
        <f t="shared" si="387"/>
        <v>0</v>
      </c>
      <c r="CC110" s="190">
        <f t="shared" si="387"/>
        <v>1</v>
      </c>
      <c r="CD110" s="175" t="b">
        <f t="shared" si="271"/>
        <v>1</v>
      </c>
      <c r="CE110" s="258">
        <v>7408</v>
      </c>
      <c r="CF110" s="265" t="b">
        <f t="shared" si="272"/>
        <v>1</v>
      </c>
      <c r="CG110" s="259">
        <f>CE110-BR110</f>
        <v>0</v>
      </c>
      <c r="CH110" s="187" t="s">
        <v>56</v>
      </c>
      <c r="CI110" s="357">
        <f t="shared" ref="CI110:CZ110" si="388">SUM(CI111:CI113)</f>
        <v>8270</v>
      </c>
      <c r="CJ110" s="357">
        <f>SUM(CJ111:CJ113)</f>
        <v>1486</v>
      </c>
      <c r="CK110" s="357">
        <f t="shared" si="388"/>
        <v>744</v>
      </c>
      <c r="CL110" s="357">
        <f t="shared" si="388"/>
        <v>5</v>
      </c>
      <c r="CM110" s="357">
        <f t="shared" si="388"/>
        <v>1307</v>
      </c>
      <c r="CN110" s="357">
        <f t="shared" si="388"/>
        <v>1790</v>
      </c>
      <c r="CO110" s="357">
        <f t="shared" si="388"/>
        <v>7408</v>
      </c>
      <c r="CP110" s="357">
        <f t="shared" si="388"/>
        <v>7225</v>
      </c>
      <c r="CQ110" s="357">
        <f t="shared" si="388"/>
        <v>0</v>
      </c>
      <c r="CR110" s="357">
        <f t="shared" si="388"/>
        <v>0</v>
      </c>
      <c r="CS110" s="357">
        <f t="shared" si="388"/>
        <v>3</v>
      </c>
      <c r="CT110" s="357">
        <f t="shared" si="388"/>
        <v>21</v>
      </c>
      <c r="CU110" s="357">
        <f t="shared" si="388"/>
        <v>2</v>
      </c>
      <c r="CV110" s="357">
        <f t="shared" si="388"/>
        <v>0</v>
      </c>
      <c r="CW110" s="357">
        <f t="shared" si="388"/>
        <v>154</v>
      </c>
      <c r="CX110" s="357">
        <f t="shared" si="388"/>
        <v>2</v>
      </c>
      <c r="CY110" s="357">
        <f t="shared" si="388"/>
        <v>0</v>
      </c>
      <c r="CZ110" s="357">
        <f t="shared" si="388"/>
        <v>1</v>
      </c>
      <c r="DA110" s="175" t="b">
        <f t="shared" si="264"/>
        <v>1</v>
      </c>
      <c r="DB110" s="175" t="b">
        <f t="shared" si="265"/>
        <v>1</v>
      </c>
      <c r="DC110" s="175" t="b">
        <f t="shared" si="266"/>
        <v>1</v>
      </c>
      <c r="DD110" s="184">
        <f t="shared" si="267"/>
        <v>0</v>
      </c>
    </row>
    <row r="111" spans="1:108" s="175" customFormat="1" x14ac:dyDescent="0.35">
      <c r="B111" s="175" t="s">
        <v>411</v>
      </c>
      <c r="C111" s="181">
        <v>5337</v>
      </c>
      <c r="D111" s="163">
        <v>263</v>
      </c>
      <c r="E111" s="163">
        <v>139</v>
      </c>
      <c r="F111" s="163">
        <v>2</v>
      </c>
      <c r="G111" s="163">
        <v>181</v>
      </c>
      <c r="H111" s="163">
        <v>2</v>
      </c>
      <c r="I111" s="162">
        <f t="shared" si="268"/>
        <v>5558</v>
      </c>
      <c r="J111" s="162">
        <v>5489</v>
      </c>
      <c r="K111" s="162">
        <v>0</v>
      </c>
      <c r="L111" s="162">
        <v>65</v>
      </c>
      <c r="M111" s="162">
        <v>0</v>
      </c>
      <c r="N111" s="162">
        <v>2</v>
      </c>
      <c r="O111" s="162">
        <v>2</v>
      </c>
      <c r="P111" s="162">
        <v>0</v>
      </c>
      <c r="Q111" s="162">
        <v>0</v>
      </c>
      <c r="R111" s="175" t="b">
        <f t="shared" si="260"/>
        <v>1</v>
      </c>
      <c r="S111" s="176">
        <f t="shared" si="261"/>
        <v>5558</v>
      </c>
      <c r="T111" s="175">
        <v>5558</v>
      </c>
      <c r="U111" s="230">
        <f t="shared" si="262"/>
        <v>0</v>
      </c>
      <c r="V111" s="175" t="s">
        <v>411</v>
      </c>
      <c r="W111" s="177">
        <f>+I111</f>
        <v>5558</v>
      </c>
      <c r="X111" s="179">
        <v>166</v>
      </c>
      <c r="Y111" s="179">
        <v>69</v>
      </c>
      <c r="Z111" s="179">
        <v>1</v>
      </c>
      <c r="AA111" s="179">
        <v>123</v>
      </c>
      <c r="AB111" s="179">
        <v>723</v>
      </c>
      <c r="AC111" s="177">
        <f>W111+X111+Y111+Z111-AA111-AB111</f>
        <v>4948</v>
      </c>
      <c r="AD111" s="181">
        <v>4882</v>
      </c>
      <c r="AE111" s="181">
        <v>0</v>
      </c>
      <c r="AF111" s="181">
        <v>65</v>
      </c>
      <c r="AG111" s="181">
        <v>0</v>
      </c>
      <c r="AH111" s="181">
        <v>1</v>
      </c>
      <c r="AI111" s="181">
        <v>0</v>
      </c>
      <c r="AJ111" s="181">
        <v>0</v>
      </c>
      <c r="AK111" s="181">
        <v>0</v>
      </c>
      <c r="AL111" s="175" t="b">
        <f t="shared" si="273"/>
        <v>1</v>
      </c>
      <c r="AM111" s="246">
        <v>4948</v>
      </c>
      <c r="AN111" s="248">
        <f t="shared" si="269"/>
        <v>0</v>
      </c>
      <c r="AO111" s="246">
        <v>0</v>
      </c>
      <c r="AQ111" s="225"/>
      <c r="AR111" s="175" t="s">
        <v>411</v>
      </c>
      <c r="AS111" s="177">
        <f>+AC111</f>
        <v>4948</v>
      </c>
      <c r="AT111" s="179">
        <v>174</v>
      </c>
      <c r="AU111" s="179">
        <v>89</v>
      </c>
      <c r="AV111" s="179">
        <v>0</v>
      </c>
      <c r="AW111" s="179">
        <v>145</v>
      </c>
      <c r="AX111" s="179">
        <v>1</v>
      </c>
      <c r="AY111" s="177">
        <f t="shared" si="274"/>
        <v>5065</v>
      </c>
      <c r="AZ111" s="179">
        <v>4994</v>
      </c>
      <c r="BA111" s="179">
        <v>0</v>
      </c>
      <c r="BB111" s="179">
        <v>70</v>
      </c>
      <c r="BC111" s="179">
        <v>0</v>
      </c>
      <c r="BD111" s="179">
        <v>1</v>
      </c>
      <c r="BE111" s="179">
        <v>0</v>
      </c>
      <c r="BF111" s="179">
        <v>0</v>
      </c>
      <c r="BG111" s="179">
        <v>0</v>
      </c>
      <c r="BH111" s="262">
        <v>5065</v>
      </c>
      <c r="BI111" s="224">
        <f t="shared" si="270"/>
        <v>0</v>
      </c>
      <c r="BJ111" s="175" t="b">
        <f t="shared" si="263"/>
        <v>0</v>
      </c>
      <c r="BK111" s="175" t="s">
        <v>411</v>
      </c>
      <c r="BL111" s="180">
        <f>+AY111</f>
        <v>5065</v>
      </c>
      <c r="BM111" s="179">
        <v>201</v>
      </c>
      <c r="BN111" s="255">
        <f>103+1</f>
        <v>104</v>
      </c>
      <c r="BO111" s="179"/>
      <c r="BP111" s="179">
        <v>129</v>
      </c>
      <c r="BQ111" s="181">
        <v>681</v>
      </c>
      <c r="BR111" s="181">
        <f t="shared" si="241"/>
        <v>4560</v>
      </c>
      <c r="BS111" s="179">
        <v>4494</v>
      </c>
      <c r="BT111" s="181">
        <v>0</v>
      </c>
      <c r="BU111" s="179">
        <v>0</v>
      </c>
      <c r="BV111" s="179">
        <v>1</v>
      </c>
      <c r="BW111" s="181">
        <v>4</v>
      </c>
      <c r="BX111" s="181">
        <v>2</v>
      </c>
      <c r="BY111" s="181">
        <v>0</v>
      </c>
      <c r="BZ111" s="181">
        <v>59</v>
      </c>
      <c r="CA111" s="179">
        <v>0</v>
      </c>
      <c r="CB111" s="179">
        <v>0</v>
      </c>
      <c r="CC111" s="181">
        <v>0</v>
      </c>
      <c r="CD111" s="175" t="b">
        <f t="shared" si="271"/>
        <v>1</v>
      </c>
      <c r="CE111" s="246">
        <v>4560</v>
      </c>
      <c r="CF111" s="265" t="b">
        <f t="shared" si="272"/>
        <v>1</v>
      </c>
      <c r="CG111" s="259">
        <f>CE111-BR111</f>
        <v>0</v>
      </c>
      <c r="CH111" s="175" t="s">
        <v>411</v>
      </c>
      <c r="CI111" s="204">
        <f t="shared" ref="CI111:CI113" si="389">C111</f>
        <v>5337</v>
      </c>
      <c r="CJ111" s="204">
        <f t="shared" ref="CJ111:CJ113" si="390">D111+X111+AT111+BM111</f>
        <v>804</v>
      </c>
      <c r="CK111" s="204">
        <f t="shared" ref="CK111:CK113" si="391">E111+Y111+AU111+BN111</f>
        <v>401</v>
      </c>
      <c r="CL111" s="204">
        <f t="shared" ref="CL111:CL113" si="392">F111+Z111+AV111+BO111</f>
        <v>3</v>
      </c>
      <c r="CM111" s="204">
        <f t="shared" ref="CM111:CM113" si="393">G111+AA111+AW111+BP111</f>
        <v>578</v>
      </c>
      <c r="CN111" s="204">
        <f t="shared" ref="CN111:CN113" si="394">H111+AB111+AX111+BQ111</f>
        <v>1407</v>
      </c>
      <c r="CO111" s="204">
        <f t="shared" ref="CO111:CO113" si="395">CI111+CJ111+CK111+CL111-CM111-CN111</f>
        <v>4560</v>
      </c>
      <c r="CP111" s="361">
        <f t="shared" ref="CP111:CP113" si="396">BS111</f>
        <v>4494</v>
      </c>
      <c r="CQ111" s="361">
        <f t="shared" ref="CQ111:CQ113" si="397">BT111</f>
        <v>0</v>
      </c>
      <c r="CR111" s="361">
        <f t="shared" ref="CR111:CR113" si="398">BU111</f>
        <v>0</v>
      </c>
      <c r="CS111" s="361">
        <f t="shared" ref="CS111:CS113" si="399">BV111</f>
        <v>1</v>
      </c>
      <c r="CT111" s="361">
        <f t="shared" ref="CT111:CT113" si="400">BW111</f>
        <v>4</v>
      </c>
      <c r="CU111" s="361">
        <f t="shared" ref="CU111:CU113" si="401">BX111</f>
        <v>2</v>
      </c>
      <c r="CV111" s="361">
        <f t="shared" ref="CV111:CV113" si="402">BY111</f>
        <v>0</v>
      </c>
      <c r="CW111" s="361">
        <f t="shared" ref="CW111:CW113" si="403">BZ111</f>
        <v>59</v>
      </c>
      <c r="CX111" s="361">
        <f t="shared" ref="CX111:CX113" si="404">CA111</f>
        <v>0</v>
      </c>
      <c r="CY111" s="361">
        <f t="shared" ref="CY111:CY113" si="405">CB111</f>
        <v>0</v>
      </c>
      <c r="CZ111" s="361">
        <f t="shared" ref="CZ111:CZ113" si="406">CC111</f>
        <v>0</v>
      </c>
      <c r="DA111" s="175" t="b">
        <f t="shared" si="264"/>
        <v>1</v>
      </c>
      <c r="DB111" s="175" t="b">
        <f t="shared" si="265"/>
        <v>1</v>
      </c>
      <c r="DC111" s="175" t="b">
        <f t="shared" si="266"/>
        <v>1</v>
      </c>
      <c r="DD111" s="184">
        <f t="shared" si="267"/>
        <v>0</v>
      </c>
    </row>
    <row r="112" spans="1:108" s="175" customFormat="1" x14ac:dyDescent="0.35">
      <c r="B112" s="175" t="s">
        <v>549</v>
      </c>
      <c r="C112" s="181">
        <v>1302</v>
      </c>
      <c r="D112" s="163">
        <v>73</v>
      </c>
      <c r="E112" s="163">
        <v>43</v>
      </c>
      <c r="F112" s="163">
        <v>0</v>
      </c>
      <c r="G112" s="163">
        <v>49</v>
      </c>
      <c r="H112" s="163">
        <v>75</v>
      </c>
      <c r="I112" s="162">
        <f t="shared" si="268"/>
        <v>1294</v>
      </c>
      <c r="J112" s="162">
        <v>1254</v>
      </c>
      <c r="K112" s="162">
        <v>0</v>
      </c>
      <c r="L112" s="162">
        <v>37</v>
      </c>
      <c r="M112" s="162">
        <v>0</v>
      </c>
      <c r="N112" s="162">
        <v>0</v>
      </c>
      <c r="O112" s="162">
        <v>3</v>
      </c>
      <c r="P112" s="162">
        <v>0</v>
      </c>
      <c r="Q112" s="162">
        <v>0</v>
      </c>
      <c r="R112" s="175" t="b">
        <f t="shared" si="260"/>
        <v>1</v>
      </c>
      <c r="S112" s="176">
        <f t="shared" si="261"/>
        <v>1294</v>
      </c>
      <c r="T112" s="175">
        <v>1294</v>
      </c>
      <c r="U112" s="230">
        <f t="shared" si="262"/>
        <v>0</v>
      </c>
      <c r="V112" s="175" t="s">
        <v>549</v>
      </c>
      <c r="W112" s="177">
        <f>+I112</f>
        <v>1294</v>
      </c>
      <c r="X112" s="179">
        <v>77</v>
      </c>
      <c r="Y112" s="179">
        <v>41</v>
      </c>
      <c r="Z112" s="179">
        <v>0</v>
      </c>
      <c r="AA112" s="179">
        <v>49</v>
      </c>
      <c r="AB112" s="179">
        <v>123</v>
      </c>
      <c r="AC112" s="177">
        <f>W112+X112+Y112+Z112-AA112-AB112</f>
        <v>1240</v>
      </c>
      <c r="AD112" s="181">
        <v>1199</v>
      </c>
      <c r="AE112" s="181">
        <v>0</v>
      </c>
      <c r="AF112" s="181">
        <v>36</v>
      </c>
      <c r="AG112" s="181">
        <v>0</v>
      </c>
      <c r="AH112" s="181">
        <v>0</v>
      </c>
      <c r="AI112" s="181">
        <v>5</v>
      </c>
      <c r="AJ112" s="181">
        <v>0</v>
      </c>
      <c r="AK112" s="181">
        <v>0</v>
      </c>
      <c r="AL112" s="175" t="b">
        <f t="shared" si="273"/>
        <v>1</v>
      </c>
      <c r="AM112" s="246">
        <v>1240</v>
      </c>
      <c r="AN112" s="248">
        <f t="shared" si="269"/>
        <v>0</v>
      </c>
      <c r="AO112" s="246">
        <v>0</v>
      </c>
      <c r="AQ112" s="225"/>
      <c r="AR112" s="175" t="s">
        <v>549</v>
      </c>
      <c r="AS112" s="177">
        <f>+AC112</f>
        <v>1240</v>
      </c>
      <c r="AT112" s="179">
        <v>49</v>
      </c>
      <c r="AU112" s="179">
        <v>43</v>
      </c>
      <c r="AV112" s="179">
        <v>0</v>
      </c>
      <c r="AW112" s="179">
        <v>62</v>
      </c>
      <c r="AX112" s="179">
        <v>81</v>
      </c>
      <c r="AY112" s="177">
        <f t="shared" si="274"/>
        <v>1189</v>
      </c>
      <c r="AZ112" s="179">
        <v>1165</v>
      </c>
      <c r="BA112" s="179">
        <v>0</v>
      </c>
      <c r="BB112" s="179">
        <v>21</v>
      </c>
      <c r="BC112" s="179">
        <v>0</v>
      </c>
      <c r="BD112" s="179">
        <v>0</v>
      </c>
      <c r="BE112" s="179">
        <v>3</v>
      </c>
      <c r="BF112" s="179">
        <v>0</v>
      </c>
      <c r="BG112" s="179">
        <v>0</v>
      </c>
      <c r="BH112" s="262">
        <v>1189</v>
      </c>
      <c r="BI112" s="224">
        <f t="shared" si="270"/>
        <v>0</v>
      </c>
      <c r="BJ112" s="175" t="b">
        <f t="shared" si="263"/>
        <v>0</v>
      </c>
      <c r="BK112" s="175" t="s">
        <v>549</v>
      </c>
      <c r="BL112" s="180">
        <f>+AY112</f>
        <v>1189</v>
      </c>
      <c r="BM112" s="179">
        <v>76</v>
      </c>
      <c r="BN112" s="179">
        <v>40</v>
      </c>
      <c r="BO112" s="179"/>
      <c r="BP112" s="179">
        <v>23</v>
      </c>
      <c r="BQ112" s="181">
        <v>8</v>
      </c>
      <c r="BR112" s="181">
        <f t="shared" si="241"/>
        <v>1274</v>
      </c>
      <c r="BS112" s="179">
        <v>1260</v>
      </c>
      <c r="BT112" s="181">
        <v>0</v>
      </c>
      <c r="BU112" s="179">
        <v>0</v>
      </c>
      <c r="BV112" s="179">
        <v>1</v>
      </c>
      <c r="BW112" s="181">
        <v>13</v>
      </c>
      <c r="BX112" s="181">
        <v>0</v>
      </c>
      <c r="BY112" s="181">
        <v>0</v>
      </c>
      <c r="BZ112" s="181">
        <v>0</v>
      </c>
      <c r="CA112" s="179">
        <v>0</v>
      </c>
      <c r="CB112" s="179">
        <v>0</v>
      </c>
      <c r="CC112" s="181">
        <v>0</v>
      </c>
      <c r="CD112" s="175" t="b">
        <f t="shared" si="271"/>
        <v>1</v>
      </c>
      <c r="CE112" s="246">
        <v>1274</v>
      </c>
      <c r="CF112" s="265" t="b">
        <f t="shared" si="272"/>
        <v>1</v>
      </c>
      <c r="CG112" s="259">
        <f>CE112-BR112</f>
        <v>0</v>
      </c>
      <c r="CH112" s="175" t="s">
        <v>549</v>
      </c>
      <c r="CI112" s="204">
        <f t="shared" si="389"/>
        <v>1302</v>
      </c>
      <c r="CJ112" s="204">
        <f t="shared" si="390"/>
        <v>275</v>
      </c>
      <c r="CK112" s="204">
        <f t="shared" si="391"/>
        <v>167</v>
      </c>
      <c r="CL112" s="204">
        <f t="shared" si="392"/>
        <v>0</v>
      </c>
      <c r="CM112" s="204">
        <f t="shared" si="393"/>
        <v>183</v>
      </c>
      <c r="CN112" s="204">
        <f t="shared" si="394"/>
        <v>287</v>
      </c>
      <c r="CO112" s="204">
        <f t="shared" si="395"/>
        <v>1274</v>
      </c>
      <c r="CP112" s="361">
        <f t="shared" si="396"/>
        <v>1260</v>
      </c>
      <c r="CQ112" s="361">
        <f t="shared" si="397"/>
        <v>0</v>
      </c>
      <c r="CR112" s="361">
        <f t="shared" si="398"/>
        <v>0</v>
      </c>
      <c r="CS112" s="361">
        <f t="shared" si="399"/>
        <v>1</v>
      </c>
      <c r="CT112" s="361">
        <f t="shared" si="400"/>
        <v>13</v>
      </c>
      <c r="CU112" s="361">
        <f t="shared" si="401"/>
        <v>0</v>
      </c>
      <c r="CV112" s="361">
        <f t="shared" si="402"/>
        <v>0</v>
      </c>
      <c r="CW112" s="361">
        <f t="shared" si="403"/>
        <v>0</v>
      </c>
      <c r="CX112" s="361">
        <f t="shared" si="404"/>
        <v>0</v>
      </c>
      <c r="CY112" s="361">
        <f t="shared" si="405"/>
        <v>0</v>
      </c>
      <c r="CZ112" s="361">
        <f t="shared" si="406"/>
        <v>0</v>
      </c>
      <c r="DA112" s="175" t="b">
        <f t="shared" si="264"/>
        <v>1</v>
      </c>
      <c r="DB112" s="175" t="b">
        <f t="shared" si="265"/>
        <v>1</v>
      </c>
      <c r="DC112" s="175" t="b">
        <f t="shared" si="266"/>
        <v>1</v>
      </c>
      <c r="DD112" s="184">
        <f t="shared" si="267"/>
        <v>0</v>
      </c>
    </row>
    <row r="113" spans="1:108" s="175" customFormat="1" x14ac:dyDescent="0.35">
      <c r="B113" s="175" t="s">
        <v>550</v>
      </c>
      <c r="C113" s="181">
        <v>1631</v>
      </c>
      <c r="D113" s="163">
        <v>105</v>
      </c>
      <c r="E113" s="163">
        <v>50</v>
      </c>
      <c r="F113" s="163">
        <v>0</v>
      </c>
      <c r="G113" s="163">
        <v>137</v>
      </c>
      <c r="H113" s="163">
        <v>0</v>
      </c>
      <c r="I113" s="162">
        <f t="shared" si="268"/>
        <v>1649</v>
      </c>
      <c r="J113" s="162">
        <v>1558</v>
      </c>
      <c r="K113" s="162">
        <v>0</v>
      </c>
      <c r="L113" s="162">
        <v>89</v>
      </c>
      <c r="M113" s="162">
        <v>0</v>
      </c>
      <c r="N113" s="162">
        <v>1</v>
      </c>
      <c r="O113" s="162">
        <v>1</v>
      </c>
      <c r="P113" s="162">
        <v>0</v>
      </c>
      <c r="Q113" s="162">
        <v>0</v>
      </c>
      <c r="R113" s="175" t="b">
        <f t="shared" si="260"/>
        <v>1</v>
      </c>
      <c r="S113" s="176">
        <f t="shared" si="261"/>
        <v>1649</v>
      </c>
      <c r="T113" s="175">
        <v>1649</v>
      </c>
      <c r="U113" s="230">
        <f t="shared" si="262"/>
        <v>0</v>
      </c>
      <c r="V113" s="175" t="s">
        <v>550</v>
      </c>
      <c r="W113" s="177">
        <f>+I113</f>
        <v>1649</v>
      </c>
      <c r="X113" s="179">
        <v>96</v>
      </c>
      <c r="Y113" s="179">
        <v>51</v>
      </c>
      <c r="Z113" s="179">
        <v>0</v>
      </c>
      <c r="AA113" s="179">
        <v>164</v>
      </c>
      <c r="AB113" s="179">
        <v>0</v>
      </c>
      <c r="AC113" s="177">
        <f>W113+X113+Y113+Z113-AA113-AB113</f>
        <v>1632</v>
      </c>
      <c r="AD113" s="181">
        <v>1538</v>
      </c>
      <c r="AE113" s="181">
        <v>0</v>
      </c>
      <c r="AF113" s="181">
        <v>92</v>
      </c>
      <c r="AG113" s="181">
        <v>0</v>
      </c>
      <c r="AH113" s="181">
        <v>1</v>
      </c>
      <c r="AI113" s="181">
        <v>1</v>
      </c>
      <c r="AJ113" s="181">
        <v>0</v>
      </c>
      <c r="AK113" s="181">
        <v>0</v>
      </c>
      <c r="AL113" s="175" t="b">
        <f t="shared" si="273"/>
        <v>1</v>
      </c>
      <c r="AM113" s="246">
        <v>1632</v>
      </c>
      <c r="AN113" s="248">
        <f t="shared" si="269"/>
        <v>0</v>
      </c>
      <c r="AO113" s="246">
        <v>0</v>
      </c>
      <c r="AQ113" s="225"/>
      <c r="AR113" s="175" t="s">
        <v>550</v>
      </c>
      <c r="AS113" s="177">
        <f>+AC113</f>
        <v>1632</v>
      </c>
      <c r="AT113" s="179">
        <v>107</v>
      </c>
      <c r="AU113" s="179">
        <v>38</v>
      </c>
      <c r="AV113" s="179">
        <v>0</v>
      </c>
      <c r="AW113" s="179">
        <v>123</v>
      </c>
      <c r="AX113" s="179">
        <v>94</v>
      </c>
      <c r="AY113" s="177">
        <f t="shared" si="274"/>
        <v>1560</v>
      </c>
      <c r="AZ113" s="179">
        <v>1458</v>
      </c>
      <c r="BA113" s="179">
        <v>0</v>
      </c>
      <c r="BB113" s="179">
        <v>99</v>
      </c>
      <c r="BC113" s="179">
        <v>0</v>
      </c>
      <c r="BD113" s="179">
        <v>1</v>
      </c>
      <c r="BE113" s="179">
        <v>2</v>
      </c>
      <c r="BF113" s="179">
        <v>0</v>
      </c>
      <c r="BG113" s="179">
        <v>0</v>
      </c>
      <c r="BH113" s="262">
        <v>1560</v>
      </c>
      <c r="BI113" s="224">
        <f t="shared" si="270"/>
        <v>0</v>
      </c>
      <c r="BJ113" s="175" t="b">
        <f t="shared" si="263"/>
        <v>0</v>
      </c>
      <c r="BK113" s="175" t="s">
        <v>550</v>
      </c>
      <c r="BL113" s="180">
        <f>+AY113</f>
        <v>1560</v>
      </c>
      <c r="BM113" s="179">
        <v>99</v>
      </c>
      <c r="BN113" s="179">
        <v>37</v>
      </c>
      <c r="BO113" s="179">
        <v>2</v>
      </c>
      <c r="BP113" s="179">
        <v>122</v>
      </c>
      <c r="BQ113" s="181">
        <v>2</v>
      </c>
      <c r="BR113" s="181">
        <f t="shared" si="241"/>
        <v>1574</v>
      </c>
      <c r="BS113" s="179">
        <v>1471</v>
      </c>
      <c r="BT113" s="181">
        <v>0</v>
      </c>
      <c r="BU113" s="179">
        <v>0</v>
      </c>
      <c r="BV113" s="179">
        <v>1</v>
      </c>
      <c r="BW113" s="181">
        <v>4</v>
      </c>
      <c r="BX113" s="181">
        <v>0</v>
      </c>
      <c r="BY113" s="181">
        <v>0</v>
      </c>
      <c r="BZ113" s="181">
        <v>95</v>
      </c>
      <c r="CA113" s="179">
        <v>2</v>
      </c>
      <c r="CB113" s="179">
        <v>0</v>
      </c>
      <c r="CC113" s="181">
        <v>1</v>
      </c>
      <c r="CD113" s="175" t="b">
        <f t="shared" si="271"/>
        <v>1</v>
      </c>
      <c r="CE113" s="246">
        <v>1574</v>
      </c>
      <c r="CF113" s="265" t="b">
        <f t="shared" si="272"/>
        <v>1</v>
      </c>
      <c r="CG113" s="259">
        <f>CE113-BR113</f>
        <v>0</v>
      </c>
      <c r="CH113" s="175" t="s">
        <v>550</v>
      </c>
      <c r="CI113" s="204">
        <f t="shared" si="389"/>
        <v>1631</v>
      </c>
      <c r="CJ113" s="204">
        <f t="shared" si="390"/>
        <v>407</v>
      </c>
      <c r="CK113" s="204">
        <f t="shared" si="391"/>
        <v>176</v>
      </c>
      <c r="CL113" s="204">
        <f t="shared" si="392"/>
        <v>2</v>
      </c>
      <c r="CM113" s="204">
        <f t="shared" si="393"/>
        <v>546</v>
      </c>
      <c r="CN113" s="204">
        <f t="shared" si="394"/>
        <v>96</v>
      </c>
      <c r="CO113" s="204">
        <f t="shared" si="395"/>
        <v>1574</v>
      </c>
      <c r="CP113" s="361">
        <f t="shared" si="396"/>
        <v>1471</v>
      </c>
      <c r="CQ113" s="361">
        <f t="shared" si="397"/>
        <v>0</v>
      </c>
      <c r="CR113" s="361">
        <f t="shared" si="398"/>
        <v>0</v>
      </c>
      <c r="CS113" s="361">
        <f t="shared" si="399"/>
        <v>1</v>
      </c>
      <c r="CT113" s="361">
        <f t="shared" si="400"/>
        <v>4</v>
      </c>
      <c r="CU113" s="361">
        <f t="shared" si="401"/>
        <v>0</v>
      </c>
      <c r="CV113" s="361">
        <f t="shared" si="402"/>
        <v>0</v>
      </c>
      <c r="CW113" s="361">
        <f t="shared" si="403"/>
        <v>95</v>
      </c>
      <c r="CX113" s="361">
        <f t="shared" si="404"/>
        <v>2</v>
      </c>
      <c r="CY113" s="361">
        <f t="shared" si="405"/>
        <v>0</v>
      </c>
      <c r="CZ113" s="361">
        <f t="shared" si="406"/>
        <v>1</v>
      </c>
      <c r="DA113" s="175" t="b">
        <f t="shared" si="264"/>
        <v>1</v>
      </c>
      <c r="DB113" s="175" t="b">
        <f t="shared" si="265"/>
        <v>1</v>
      </c>
      <c r="DC113" s="175" t="b">
        <f t="shared" si="266"/>
        <v>1</v>
      </c>
      <c r="DD113" s="184">
        <f t="shared" si="267"/>
        <v>0</v>
      </c>
    </row>
    <row r="114" spans="1:108" s="175" customFormat="1" x14ac:dyDescent="0.35">
      <c r="B114" s="185"/>
      <c r="C114" s="6"/>
      <c r="D114" s="181"/>
      <c r="E114" s="181"/>
      <c r="F114" s="181"/>
      <c r="G114" s="181"/>
      <c r="H114" s="163"/>
      <c r="I114" s="162"/>
      <c r="J114" s="181"/>
      <c r="K114" s="174"/>
      <c r="L114" s="174"/>
      <c r="M114" s="174"/>
      <c r="N114" s="174"/>
      <c r="O114" s="174"/>
      <c r="P114" s="174"/>
      <c r="Q114" s="181"/>
      <c r="S114" s="176"/>
      <c r="U114" s="230"/>
      <c r="V114" s="185"/>
      <c r="W114" s="179"/>
      <c r="X114" s="179"/>
      <c r="Y114" s="179"/>
      <c r="Z114" s="179"/>
      <c r="AA114" s="179"/>
      <c r="AB114" s="179"/>
      <c r="AD114" s="181"/>
      <c r="AE114" s="174"/>
      <c r="AF114" s="174"/>
      <c r="AG114" s="174"/>
      <c r="AH114" s="174"/>
      <c r="AI114" s="174"/>
      <c r="AJ114" s="174"/>
      <c r="AK114" s="181"/>
      <c r="AM114" s="246"/>
      <c r="AN114" s="248">
        <v>0</v>
      </c>
      <c r="AO114" s="246">
        <v>0</v>
      </c>
      <c r="AQ114" s="225"/>
      <c r="AR114" s="185"/>
      <c r="AS114" s="177"/>
      <c r="AT114" s="179"/>
      <c r="AU114" s="179"/>
      <c r="AV114" s="179"/>
      <c r="AW114" s="179"/>
      <c r="AX114" s="179"/>
      <c r="AY114" s="177"/>
      <c r="BA114" s="179"/>
      <c r="BB114" s="174"/>
      <c r="BC114" s="186"/>
      <c r="BD114" s="174"/>
      <c r="BE114" s="186"/>
      <c r="BF114" s="186"/>
      <c r="BG114" s="181"/>
      <c r="BH114" s="262"/>
      <c r="BI114" s="224">
        <f t="shared" si="270"/>
        <v>0</v>
      </c>
      <c r="BJ114" s="175" t="b">
        <f t="shared" si="263"/>
        <v>1</v>
      </c>
      <c r="BK114" s="185"/>
      <c r="BL114" s="180"/>
      <c r="BM114" s="181"/>
      <c r="BN114" s="181"/>
      <c r="BO114" s="181"/>
      <c r="BP114" s="181"/>
      <c r="BQ114" s="181"/>
      <c r="BR114" s="181"/>
      <c r="BS114" s="181"/>
      <c r="BT114" s="174"/>
      <c r="BU114" s="174"/>
      <c r="BV114" s="174"/>
      <c r="BW114" s="174"/>
      <c r="BX114" s="174"/>
      <c r="BY114" s="174"/>
      <c r="BZ114" s="174"/>
      <c r="CA114" s="174"/>
      <c r="CB114" s="181"/>
      <c r="CC114" s="181"/>
      <c r="CD114" s="175" t="b">
        <f t="shared" si="271"/>
        <v>1</v>
      </c>
      <c r="CE114" s="246"/>
      <c r="CF114" s="265" t="b">
        <f t="shared" si="272"/>
        <v>1</v>
      </c>
      <c r="CG114" s="259">
        <v>0</v>
      </c>
      <c r="CH114" s="185"/>
      <c r="CI114" s="204"/>
      <c r="CJ114" s="204"/>
      <c r="CK114" s="204"/>
      <c r="CL114" s="204">
        <f>+F114+Z114+AV114+BO114</f>
        <v>0</v>
      </c>
      <c r="CM114" s="204"/>
      <c r="CN114" s="204"/>
      <c r="CO114" s="359"/>
      <c r="CP114" s="204"/>
      <c r="CQ114" s="360"/>
      <c r="CR114" s="360"/>
      <c r="CS114" s="360"/>
      <c r="CT114" s="360"/>
      <c r="CU114" s="360"/>
      <c r="CV114" s="360"/>
      <c r="CW114" s="360"/>
      <c r="CX114" s="360"/>
      <c r="CY114" s="204"/>
      <c r="CZ114" s="204"/>
      <c r="DA114" s="175" t="b">
        <f t="shared" si="264"/>
        <v>1</v>
      </c>
      <c r="DB114" s="175" t="b">
        <f t="shared" si="265"/>
        <v>1</v>
      </c>
      <c r="DC114" s="175" t="b">
        <f t="shared" si="266"/>
        <v>1</v>
      </c>
      <c r="DD114" s="184">
        <f t="shared" si="267"/>
        <v>0</v>
      </c>
    </row>
    <row r="115" spans="1:108" s="175" customFormat="1" x14ac:dyDescent="0.35">
      <c r="A115" s="175">
        <v>2.6</v>
      </c>
      <c r="B115" s="187" t="s">
        <v>57</v>
      </c>
      <c r="C115" s="190">
        <v>13995</v>
      </c>
      <c r="D115" s="190">
        <f>SUM(D116:D118)</f>
        <v>672</v>
      </c>
      <c r="E115" s="190">
        <f>SUM(E116:E118)</f>
        <v>499</v>
      </c>
      <c r="F115" s="190">
        <f>SUM(F116:F118)</f>
        <v>2</v>
      </c>
      <c r="G115" s="190">
        <f>SUM(G116:G118)</f>
        <v>549</v>
      </c>
      <c r="H115" s="172">
        <f>SUM(H116:H118)</f>
        <v>10</v>
      </c>
      <c r="I115" s="162">
        <v>14602</v>
      </c>
      <c r="J115" s="190">
        <f>SUM(J116:J118)</f>
        <v>13822</v>
      </c>
      <c r="K115" s="191">
        <f t="shared" ref="K115:P115" si="407">SUM(K116:K118)</f>
        <v>2</v>
      </c>
      <c r="L115" s="191">
        <f t="shared" si="407"/>
        <v>698</v>
      </c>
      <c r="M115" s="191">
        <f t="shared" si="407"/>
        <v>0</v>
      </c>
      <c r="N115" s="191">
        <f t="shared" si="407"/>
        <v>22</v>
      </c>
      <c r="O115" s="191">
        <f t="shared" si="407"/>
        <v>58</v>
      </c>
      <c r="P115" s="191">
        <f t="shared" si="407"/>
        <v>0</v>
      </c>
      <c r="Q115" s="190">
        <f>SUM(Q116:Q118)</f>
        <v>0</v>
      </c>
      <c r="R115" s="175" t="b">
        <f t="shared" si="260"/>
        <v>1</v>
      </c>
      <c r="S115" s="176">
        <f t="shared" si="261"/>
        <v>14602</v>
      </c>
      <c r="T115" s="175">
        <v>14602</v>
      </c>
      <c r="U115" s="230">
        <f t="shared" si="262"/>
        <v>0</v>
      </c>
      <c r="V115" s="187" t="s">
        <v>57</v>
      </c>
      <c r="W115" s="188">
        <f>+SUM(W116:W118)</f>
        <v>14609</v>
      </c>
      <c r="X115" s="188">
        <f t="shared" ref="X115:AK115" si="408">SUM(X116:X118)</f>
        <v>475</v>
      </c>
      <c r="Y115" s="188">
        <f t="shared" si="408"/>
        <v>343</v>
      </c>
      <c r="Z115" s="188">
        <f t="shared" si="408"/>
        <v>2</v>
      </c>
      <c r="AA115" s="188">
        <f t="shared" si="408"/>
        <v>676</v>
      </c>
      <c r="AB115" s="188">
        <f>SUM(AB116:AB118)</f>
        <v>1285</v>
      </c>
      <c r="AC115" s="188">
        <f t="shared" si="408"/>
        <v>13468</v>
      </c>
      <c r="AD115" s="190">
        <f t="shared" si="408"/>
        <v>12784</v>
      </c>
      <c r="AE115" s="190">
        <f t="shared" si="408"/>
        <v>1</v>
      </c>
      <c r="AF115" s="191">
        <f>SUM(AF116:AF118)</f>
        <v>631</v>
      </c>
      <c r="AG115" s="191">
        <f>SUM(AG116:AG118)</f>
        <v>0</v>
      </c>
      <c r="AH115" s="191">
        <f>SUM(AH116:AH118)</f>
        <v>22</v>
      </c>
      <c r="AI115" s="191">
        <f>SUM(AI116:AI118)</f>
        <v>32</v>
      </c>
      <c r="AJ115" s="191">
        <f>SUM(AJ116:AJ118)</f>
        <v>0</v>
      </c>
      <c r="AK115" s="190">
        <f t="shared" si="408"/>
        <v>0</v>
      </c>
      <c r="AL115" s="175" t="b">
        <f t="shared" si="273"/>
        <v>0</v>
      </c>
      <c r="AM115" s="245">
        <v>13471</v>
      </c>
      <c r="AN115" s="248">
        <f t="shared" si="269"/>
        <v>3</v>
      </c>
      <c r="AO115" s="247">
        <v>0</v>
      </c>
      <c r="AQ115" s="225"/>
      <c r="AR115" s="187" t="s">
        <v>57</v>
      </c>
      <c r="AS115" s="177">
        <f t="shared" ref="AS115:BD115" si="409">SUM(AS116:AS118)</f>
        <v>13468</v>
      </c>
      <c r="AT115" s="188">
        <f t="shared" si="409"/>
        <v>530</v>
      </c>
      <c r="AU115" s="188">
        <f t="shared" si="409"/>
        <v>419</v>
      </c>
      <c r="AV115" s="188">
        <f t="shared" si="409"/>
        <v>2</v>
      </c>
      <c r="AW115" s="188">
        <f t="shared" si="409"/>
        <v>407</v>
      </c>
      <c r="AX115" s="188">
        <f t="shared" si="409"/>
        <v>756</v>
      </c>
      <c r="AY115" s="177">
        <f t="shared" si="274"/>
        <v>13256</v>
      </c>
      <c r="AZ115" s="188">
        <f t="shared" si="409"/>
        <v>12561</v>
      </c>
      <c r="BA115" s="188">
        <f t="shared" si="409"/>
        <v>2</v>
      </c>
      <c r="BB115" s="188">
        <f t="shared" si="409"/>
        <v>631</v>
      </c>
      <c r="BC115" s="188">
        <f t="shared" si="409"/>
        <v>0</v>
      </c>
      <c r="BD115" s="188">
        <f t="shared" si="409"/>
        <v>22</v>
      </c>
      <c r="BE115" s="189">
        <f>SUM(BE116:BE118)</f>
        <v>43</v>
      </c>
      <c r="BF115" s="189">
        <f>SUM(BF116:BF118)</f>
        <v>0</v>
      </c>
      <c r="BG115" s="190">
        <f>SUM(BG116:BG118)</f>
        <v>0</v>
      </c>
      <c r="BH115" s="261">
        <v>13256</v>
      </c>
      <c r="BI115" s="224">
        <f t="shared" si="270"/>
        <v>0</v>
      </c>
      <c r="BJ115" s="175" t="b">
        <f t="shared" si="263"/>
        <v>0</v>
      </c>
      <c r="BK115" s="187" t="s">
        <v>57</v>
      </c>
      <c r="BL115" s="180">
        <f t="shared" ref="BL115:CC115" si="410">SUM(BL116:BL118)</f>
        <v>13256</v>
      </c>
      <c r="BM115" s="190">
        <f t="shared" si="410"/>
        <v>516</v>
      </c>
      <c r="BN115" s="190">
        <f t="shared" si="410"/>
        <v>578</v>
      </c>
      <c r="BO115" s="190">
        <f t="shared" si="410"/>
        <v>2</v>
      </c>
      <c r="BP115" s="190">
        <f t="shared" si="410"/>
        <v>358</v>
      </c>
      <c r="BQ115" s="190">
        <f t="shared" si="410"/>
        <v>1313</v>
      </c>
      <c r="BR115" s="190">
        <f>SUM(BR116:BR118)</f>
        <v>12681</v>
      </c>
      <c r="BS115" s="190">
        <f t="shared" si="410"/>
        <v>12077</v>
      </c>
      <c r="BT115" s="190">
        <f t="shared" si="410"/>
        <v>0</v>
      </c>
      <c r="BU115" s="190">
        <f t="shared" si="410"/>
        <v>3</v>
      </c>
      <c r="BV115" s="190">
        <f t="shared" si="410"/>
        <v>12</v>
      </c>
      <c r="BW115" s="190">
        <f t="shared" si="410"/>
        <v>459</v>
      </c>
      <c r="BX115" s="190">
        <f t="shared" si="410"/>
        <v>0</v>
      </c>
      <c r="BY115" s="190">
        <f t="shared" si="410"/>
        <v>1</v>
      </c>
      <c r="BZ115" s="190">
        <f t="shared" si="410"/>
        <v>122</v>
      </c>
      <c r="CA115" s="190">
        <f t="shared" si="410"/>
        <v>7</v>
      </c>
      <c r="CB115" s="190">
        <f t="shared" si="410"/>
        <v>0</v>
      </c>
      <c r="CC115" s="190">
        <f t="shared" si="410"/>
        <v>0</v>
      </c>
      <c r="CD115" s="175" t="b">
        <f t="shared" si="271"/>
        <v>1</v>
      </c>
      <c r="CE115" s="258">
        <v>12681</v>
      </c>
      <c r="CF115" s="265" t="b">
        <f t="shared" si="272"/>
        <v>1</v>
      </c>
      <c r="CG115" s="259">
        <f>CE115-BR115</f>
        <v>0</v>
      </c>
      <c r="CH115" s="187" t="s">
        <v>57</v>
      </c>
      <c r="CI115" s="357">
        <f t="shared" ref="CI115:CZ115" si="411">SUM(CI116:CI118)</f>
        <v>13995</v>
      </c>
      <c r="CJ115" s="357">
        <f>SUM(CJ116:CJ118)</f>
        <v>2193</v>
      </c>
      <c r="CK115" s="357">
        <f t="shared" si="411"/>
        <v>1839</v>
      </c>
      <c r="CL115" s="357">
        <f t="shared" si="411"/>
        <v>8</v>
      </c>
      <c r="CM115" s="357">
        <f t="shared" si="411"/>
        <v>1990</v>
      </c>
      <c r="CN115" s="357">
        <f t="shared" si="411"/>
        <v>3364</v>
      </c>
      <c r="CO115" s="357">
        <f t="shared" si="411"/>
        <v>12681</v>
      </c>
      <c r="CP115" s="357">
        <f t="shared" si="411"/>
        <v>12077</v>
      </c>
      <c r="CQ115" s="357">
        <f t="shared" si="411"/>
        <v>0</v>
      </c>
      <c r="CR115" s="357">
        <f t="shared" si="411"/>
        <v>3</v>
      </c>
      <c r="CS115" s="357">
        <f t="shared" si="411"/>
        <v>12</v>
      </c>
      <c r="CT115" s="357">
        <f t="shared" si="411"/>
        <v>459</v>
      </c>
      <c r="CU115" s="357">
        <f t="shared" si="411"/>
        <v>0</v>
      </c>
      <c r="CV115" s="357">
        <f t="shared" si="411"/>
        <v>1</v>
      </c>
      <c r="CW115" s="357">
        <f t="shared" si="411"/>
        <v>122</v>
      </c>
      <c r="CX115" s="357">
        <f t="shared" si="411"/>
        <v>7</v>
      </c>
      <c r="CY115" s="357">
        <f t="shared" si="411"/>
        <v>0</v>
      </c>
      <c r="CZ115" s="357">
        <f t="shared" si="411"/>
        <v>0</v>
      </c>
      <c r="DA115" s="175" t="b">
        <f t="shared" si="264"/>
        <v>1</v>
      </c>
      <c r="DB115" s="175" t="b">
        <f t="shared" si="265"/>
        <v>1</v>
      </c>
      <c r="DC115" s="175" t="b">
        <f t="shared" si="266"/>
        <v>1</v>
      </c>
      <c r="DD115" s="184">
        <f t="shared" si="267"/>
        <v>0</v>
      </c>
    </row>
    <row r="116" spans="1:108" s="175" customFormat="1" x14ac:dyDescent="0.35">
      <c r="B116" s="192" t="s">
        <v>412</v>
      </c>
      <c r="C116" s="181">
        <v>8234</v>
      </c>
      <c r="D116" s="163">
        <v>345</v>
      </c>
      <c r="E116" s="163">
        <f>270+1</f>
        <v>271</v>
      </c>
      <c r="F116" s="163">
        <v>2</v>
      </c>
      <c r="G116" s="163">
        <v>301</v>
      </c>
      <c r="H116" s="163">
        <v>7</v>
      </c>
      <c r="I116" s="162">
        <f t="shared" si="268"/>
        <v>8544</v>
      </c>
      <c r="J116" s="162">
        <f>7913-5</f>
        <v>7908</v>
      </c>
      <c r="K116" s="162">
        <v>0</v>
      </c>
      <c r="L116" s="162">
        <v>616</v>
      </c>
      <c r="M116" s="162">
        <v>0</v>
      </c>
      <c r="N116" s="162">
        <v>13</v>
      </c>
      <c r="O116" s="162">
        <v>0</v>
      </c>
      <c r="P116" s="162">
        <v>0</v>
      </c>
      <c r="Q116" s="162">
        <v>0</v>
      </c>
      <c r="R116" s="175" t="b">
        <f t="shared" si="260"/>
        <v>0</v>
      </c>
      <c r="S116" s="176">
        <f t="shared" si="261"/>
        <v>8544</v>
      </c>
      <c r="T116" s="175">
        <v>8537</v>
      </c>
      <c r="U116" s="176">
        <f t="shared" si="262"/>
        <v>7</v>
      </c>
      <c r="V116" s="192" t="s">
        <v>412</v>
      </c>
      <c r="W116" s="177">
        <f>+I116</f>
        <v>8544</v>
      </c>
      <c r="X116" s="179">
        <v>239</v>
      </c>
      <c r="Y116" s="179">
        <f>186</f>
        <v>186</v>
      </c>
      <c r="Z116" s="179">
        <v>1</v>
      </c>
      <c r="AA116" s="179">
        <v>322</v>
      </c>
      <c r="AB116" s="179">
        <f>338+8</f>
        <v>346</v>
      </c>
      <c r="AC116" s="177">
        <f>W116+X116+Y116+Z116-AA116-AB116</f>
        <v>8302</v>
      </c>
      <c r="AD116" s="181">
        <v>7744</v>
      </c>
      <c r="AE116" s="181">
        <v>0</v>
      </c>
      <c r="AF116" s="181">
        <v>548</v>
      </c>
      <c r="AG116" s="181">
        <v>0</v>
      </c>
      <c r="AH116" s="181">
        <v>12</v>
      </c>
      <c r="AI116" s="181">
        <v>0</v>
      </c>
      <c r="AJ116" s="181">
        <v>0</v>
      </c>
      <c r="AK116" s="181">
        <v>0</v>
      </c>
      <c r="AL116" s="175" t="b">
        <f t="shared" si="273"/>
        <v>0</v>
      </c>
      <c r="AM116" s="246">
        <v>8302</v>
      </c>
      <c r="AN116" s="248">
        <f t="shared" si="269"/>
        <v>0</v>
      </c>
      <c r="AO116" s="246">
        <v>0</v>
      </c>
      <c r="AR116" s="192" t="s">
        <v>412</v>
      </c>
      <c r="AS116" s="177">
        <f>+AC116</f>
        <v>8302</v>
      </c>
      <c r="AT116" s="179">
        <v>262</v>
      </c>
      <c r="AU116" s="179">
        <v>238</v>
      </c>
      <c r="AV116" s="179">
        <v>2</v>
      </c>
      <c r="AW116" s="179">
        <v>256</v>
      </c>
      <c r="AX116" s="179">
        <f>754-1</f>
        <v>753</v>
      </c>
      <c r="AY116" s="254">
        <f t="shared" si="274"/>
        <v>7795</v>
      </c>
      <c r="AZ116" s="179">
        <v>7249</v>
      </c>
      <c r="BA116" s="179">
        <v>0</v>
      </c>
      <c r="BB116" s="179">
        <v>538</v>
      </c>
      <c r="BC116" s="179">
        <v>0</v>
      </c>
      <c r="BD116" s="179">
        <v>11</v>
      </c>
      <c r="BE116" s="179">
        <v>0</v>
      </c>
      <c r="BF116" s="179">
        <v>0</v>
      </c>
      <c r="BG116" s="179">
        <v>0</v>
      </c>
      <c r="BH116" s="263">
        <v>7795</v>
      </c>
      <c r="BI116" s="224">
        <f t="shared" si="270"/>
        <v>0</v>
      </c>
      <c r="BJ116" s="175" t="b">
        <f t="shared" si="263"/>
        <v>0</v>
      </c>
      <c r="BK116" s="192" t="s">
        <v>412</v>
      </c>
      <c r="BL116" s="180">
        <f>+AY116</f>
        <v>7795</v>
      </c>
      <c r="BM116" s="179">
        <v>280</v>
      </c>
      <c r="BN116" s="179">
        <v>208</v>
      </c>
      <c r="BO116" s="179">
        <v>2</v>
      </c>
      <c r="BP116" s="179">
        <v>225</v>
      </c>
      <c r="BQ116" s="181">
        <v>612</v>
      </c>
      <c r="BR116" s="181">
        <f t="shared" si="241"/>
        <v>7448</v>
      </c>
      <c r="BS116" s="179">
        <v>6930</v>
      </c>
      <c r="BT116" s="181">
        <v>0</v>
      </c>
      <c r="BU116" s="179">
        <v>0</v>
      </c>
      <c r="BV116" s="179">
        <v>3</v>
      </c>
      <c r="BW116" s="181">
        <v>453</v>
      </c>
      <c r="BX116" s="181">
        <v>0</v>
      </c>
      <c r="BY116" s="181">
        <v>0</v>
      </c>
      <c r="BZ116" s="181">
        <v>62</v>
      </c>
      <c r="CA116" s="179">
        <v>0</v>
      </c>
      <c r="CB116" s="179">
        <v>0</v>
      </c>
      <c r="CC116" s="181">
        <v>0</v>
      </c>
      <c r="CD116" s="175" t="b">
        <f t="shared" si="271"/>
        <v>1</v>
      </c>
      <c r="CE116" s="246">
        <v>7448</v>
      </c>
      <c r="CF116" s="265" t="b">
        <f t="shared" si="272"/>
        <v>1</v>
      </c>
      <c r="CG116" s="259">
        <f>CE116-BR116</f>
        <v>0</v>
      </c>
      <c r="CH116" s="192" t="s">
        <v>412</v>
      </c>
      <c r="CI116" s="204">
        <f t="shared" ref="CI116:CI118" si="412">C116</f>
        <v>8234</v>
      </c>
      <c r="CJ116" s="204">
        <f t="shared" ref="CJ116:CJ118" si="413">D116+X116+AT116+BM116</f>
        <v>1126</v>
      </c>
      <c r="CK116" s="204">
        <f t="shared" ref="CK116:CK118" si="414">E116+Y116+AU116+BN116</f>
        <v>903</v>
      </c>
      <c r="CL116" s="204">
        <f t="shared" ref="CL116:CL118" si="415">F116+Z116+AV116+BO116</f>
        <v>7</v>
      </c>
      <c r="CM116" s="204">
        <f t="shared" ref="CM116:CM118" si="416">G116+AA116+AW116+BP116</f>
        <v>1104</v>
      </c>
      <c r="CN116" s="204">
        <f t="shared" ref="CN116:CN118" si="417">H116+AB116+AX116+BQ116</f>
        <v>1718</v>
      </c>
      <c r="CO116" s="204">
        <f t="shared" ref="CO116:CO118" si="418">CI116+CJ116+CK116+CL116-CM116-CN116</f>
        <v>7448</v>
      </c>
      <c r="CP116" s="361">
        <f t="shared" ref="CP116:CP118" si="419">BS116</f>
        <v>6930</v>
      </c>
      <c r="CQ116" s="361">
        <f t="shared" ref="CQ116:CQ118" si="420">BT116</f>
        <v>0</v>
      </c>
      <c r="CR116" s="361">
        <f t="shared" ref="CR116:CR118" si="421">BU116</f>
        <v>0</v>
      </c>
      <c r="CS116" s="361">
        <f t="shared" ref="CS116:CS118" si="422">BV116</f>
        <v>3</v>
      </c>
      <c r="CT116" s="361">
        <f t="shared" ref="CT116:CT118" si="423">BW116</f>
        <v>453</v>
      </c>
      <c r="CU116" s="361">
        <f t="shared" ref="CU116:CU118" si="424">BX116</f>
        <v>0</v>
      </c>
      <c r="CV116" s="361">
        <f t="shared" ref="CV116:CV118" si="425">BY116</f>
        <v>0</v>
      </c>
      <c r="CW116" s="361">
        <f t="shared" ref="CW116:CW118" si="426">BZ116</f>
        <v>62</v>
      </c>
      <c r="CX116" s="361">
        <f t="shared" ref="CX116:CX118" si="427">CA116</f>
        <v>0</v>
      </c>
      <c r="CY116" s="361">
        <f t="shared" ref="CY116:CY118" si="428">CB116</f>
        <v>0</v>
      </c>
      <c r="CZ116" s="361">
        <f t="shared" ref="CZ116:CZ118" si="429">CC116</f>
        <v>0</v>
      </c>
      <c r="DA116" s="175" t="b">
        <f t="shared" si="264"/>
        <v>1</v>
      </c>
      <c r="DB116" s="175" t="b">
        <f t="shared" si="265"/>
        <v>1</v>
      </c>
      <c r="DC116" s="175" t="b">
        <f t="shared" si="266"/>
        <v>1</v>
      </c>
      <c r="DD116" s="184">
        <f t="shared" si="267"/>
        <v>0</v>
      </c>
    </row>
    <row r="117" spans="1:108" s="175" customFormat="1" x14ac:dyDescent="0.35">
      <c r="A117" s="175" t="s">
        <v>571</v>
      </c>
      <c r="B117" s="175" t="s">
        <v>551</v>
      </c>
      <c r="C117" s="181">
        <v>2872</v>
      </c>
      <c r="D117" s="163">
        <v>139</v>
      </c>
      <c r="E117" s="163">
        <v>101</v>
      </c>
      <c r="F117" s="163">
        <v>0</v>
      </c>
      <c r="G117" s="163">
        <v>121</v>
      </c>
      <c r="H117" s="163">
        <v>1</v>
      </c>
      <c r="I117" s="162">
        <f t="shared" si="268"/>
        <v>2990</v>
      </c>
      <c r="J117" s="162">
        <v>2937</v>
      </c>
      <c r="K117" s="162">
        <v>2</v>
      </c>
      <c r="L117" s="162">
        <v>30</v>
      </c>
      <c r="M117" s="162">
        <v>0</v>
      </c>
      <c r="N117" s="162">
        <v>0</v>
      </c>
      <c r="O117" s="162">
        <v>21</v>
      </c>
      <c r="P117" s="162">
        <v>0</v>
      </c>
      <c r="Q117" s="162">
        <v>0</v>
      </c>
      <c r="R117" s="175" t="b">
        <f t="shared" si="260"/>
        <v>1</v>
      </c>
      <c r="S117" s="176">
        <f t="shared" si="261"/>
        <v>2990</v>
      </c>
      <c r="T117" s="175">
        <v>2990</v>
      </c>
      <c r="U117" s="230">
        <f t="shared" si="262"/>
        <v>0</v>
      </c>
      <c r="V117" s="175" t="s">
        <v>551</v>
      </c>
      <c r="W117" s="177">
        <f>+I117</f>
        <v>2990</v>
      </c>
      <c r="X117" s="179">
        <v>91</v>
      </c>
      <c r="Y117" s="179">
        <v>88</v>
      </c>
      <c r="Z117" s="179">
        <v>0</v>
      </c>
      <c r="AA117" s="179">
        <v>69</v>
      </c>
      <c r="AB117" s="179">
        <v>765</v>
      </c>
      <c r="AC117" s="177">
        <f>W117+X117+Y117+Z117-AA117-AB117</f>
        <v>2335</v>
      </c>
      <c r="AD117" s="181">
        <v>2304</v>
      </c>
      <c r="AE117" s="181">
        <v>1</v>
      </c>
      <c r="AF117" s="181">
        <v>13</v>
      </c>
      <c r="AG117" s="181">
        <v>0</v>
      </c>
      <c r="AH117" s="181">
        <v>0</v>
      </c>
      <c r="AI117" s="181">
        <v>17</v>
      </c>
      <c r="AJ117" s="181">
        <v>0</v>
      </c>
      <c r="AK117" s="181">
        <v>0</v>
      </c>
      <c r="AL117" s="175" t="b">
        <f t="shared" si="273"/>
        <v>1</v>
      </c>
      <c r="AM117" s="246">
        <v>2335</v>
      </c>
      <c r="AN117" s="248">
        <f t="shared" si="269"/>
        <v>0</v>
      </c>
      <c r="AO117" s="246">
        <v>0</v>
      </c>
      <c r="AQ117" s="225"/>
      <c r="AR117" s="175" t="s">
        <v>551</v>
      </c>
      <c r="AS117" s="177">
        <f>+AC117</f>
        <v>2335</v>
      </c>
      <c r="AT117" s="179">
        <v>110</v>
      </c>
      <c r="AU117" s="179">
        <v>114</v>
      </c>
      <c r="AV117" s="179">
        <v>0</v>
      </c>
      <c r="AW117" s="179">
        <v>90</v>
      </c>
      <c r="AX117" s="179">
        <v>0</v>
      </c>
      <c r="AY117" s="177">
        <f t="shared" si="274"/>
        <v>2469</v>
      </c>
      <c r="AZ117" s="179">
        <v>2431</v>
      </c>
      <c r="BA117" s="179">
        <v>2</v>
      </c>
      <c r="BB117" s="179">
        <v>14</v>
      </c>
      <c r="BC117" s="179">
        <v>0</v>
      </c>
      <c r="BD117" s="179">
        <v>0</v>
      </c>
      <c r="BE117" s="179">
        <v>22</v>
      </c>
      <c r="BF117" s="179">
        <v>0</v>
      </c>
      <c r="BG117" s="179">
        <v>0</v>
      </c>
      <c r="BH117" s="262">
        <v>2469</v>
      </c>
      <c r="BI117" s="224">
        <f t="shared" si="270"/>
        <v>0</v>
      </c>
      <c r="BJ117" s="175" t="b">
        <f t="shared" si="263"/>
        <v>0</v>
      </c>
      <c r="BK117" s="175" t="s">
        <v>551</v>
      </c>
      <c r="BL117" s="180">
        <f>+AY117</f>
        <v>2469</v>
      </c>
      <c r="BM117" s="179">
        <v>107</v>
      </c>
      <c r="BN117" s="179">
        <v>126</v>
      </c>
      <c r="BO117" s="179"/>
      <c r="BP117" s="179">
        <v>51</v>
      </c>
      <c r="BQ117" s="181">
        <v>437</v>
      </c>
      <c r="BR117" s="181">
        <f t="shared" si="241"/>
        <v>2214</v>
      </c>
      <c r="BS117" s="179">
        <v>2208</v>
      </c>
      <c r="BT117" s="181">
        <v>0</v>
      </c>
      <c r="BU117" s="179">
        <v>3</v>
      </c>
      <c r="BV117" s="179">
        <v>1</v>
      </c>
      <c r="BW117" s="181">
        <v>1</v>
      </c>
      <c r="BX117" s="181">
        <v>0</v>
      </c>
      <c r="BY117" s="181">
        <v>1</v>
      </c>
      <c r="BZ117" s="181">
        <v>0</v>
      </c>
      <c r="CA117" s="179">
        <v>0</v>
      </c>
      <c r="CB117" s="179">
        <v>0</v>
      </c>
      <c r="CC117" s="181">
        <v>0</v>
      </c>
      <c r="CD117" s="175" t="b">
        <f t="shared" si="271"/>
        <v>1</v>
      </c>
      <c r="CE117" s="246">
        <v>2214</v>
      </c>
      <c r="CF117" s="265" t="b">
        <f t="shared" si="272"/>
        <v>1</v>
      </c>
      <c r="CG117" s="259">
        <f>CE117-BR117</f>
        <v>0</v>
      </c>
      <c r="CH117" s="175" t="s">
        <v>551</v>
      </c>
      <c r="CI117" s="204">
        <f t="shared" si="412"/>
        <v>2872</v>
      </c>
      <c r="CJ117" s="204">
        <f t="shared" si="413"/>
        <v>447</v>
      </c>
      <c r="CK117" s="204">
        <f t="shared" si="414"/>
        <v>429</v>
      </c>
      <c r="CL117" s="204">
        <f t="shared" si="415"/>
        <v>0</v>
      </c>
      <c r="CM117" s="204">
        <f t="shared" si="416"/>
        <v>331</v>
      </c>
      <c r="CN117" s="204">
        <f t="shared" si="417"/>
        <v>1203</v>
      </c>
      <c r="CO117" s="204">
        <f t="shared" si="418"/>
        <v>2214</v>
      </c>
      <c r="CP117" s="361">
        <f t="shared" si="419"/>
        <v>2208</v>
      </c>
      <c r="CQ117" s="361">
        <f t="shared" si="420"/>
        <v>0</v>
      </c>
      <c r="CR117" s="361">
        <f t="shared" si="421"/>
        <v>3</v>
      </c>
      <c r="CS117" s="361">
        <f t="shared" si="422"/>
        <v>1</v>
      </c>
      <c r="CT117" s="361">
        <f t="shared" si="423"/>
        <v>1</v>
      </c>
      <c r="CU117" s="361">
        <f t="shared" si="424"/>
        <v>0</v>
      </c>
      <c r="CV117" s="361">
        <f t="shared" si="425"/>
        <v>1</v>
      </c>
      <c r="CW117" s="361">
        <f t="shared" si="426"/>
        <v>0</v>
      </c>
      <c r="CX117" s="361">
        <f t="shared" si="427"/>
        <v>0</v>
      </c>
      <c r="CY117" s="361">
        <f t="shared" si="428"/>
        <v>0</v>
      </c>
      <c r="CZ117" s="361">
        <f t="shared" si="429"/>
        <v>0</v>
      </c>
      <c r="DA117" s="175" t="b">
        <f t="shared" si="264"/>
        <v>1</v>
      </c>
      <c r="DB117" s="175" t="b">
        <f t="shared" si="265"/>
        <v>1</v>
      </c>
      <c r="DC117" s="175" t="b">
        <f t="shared" si="266"/>
        <v>1</v>
      </c>
      <c r="DD117" s="184">
        <f t="shared" si="267"/>
        <v>0</v>
      </c>
    </row>
    <row r="118" spans="1:108" s="175" customFormat="1" x14ac:dyDescent="0.35">
      <c r="B118" s="192" t="s">
        <v>175</v>
      </c>
      <c r="C118" s="181">
        <v>2889</v>
      </c>
      <c r="D118" s="163">
        <v>188</v>
      </c>
      <c r="E118" s="163">
        <v>127</v>
      </c>
      <c r="F118" s="163">
        <v>0</v>
      </c>
      <c r="G118" s="163">
        <v>127</v>
      </c>
      <c r="H118" s="163">
        <v>2</v>
      </c>
      <c r="I118" s="162">
        <f t="shared" si="268"/>
        <v>3075</v>
      </c>
      <c r="J118" s="162">
        <v>2977</v>
      </c>
      <c r="K118" s="162">
        <v>0</v>
      </c>
      <c r="L118" s="162">
        <v>52</v>
      </c>
      <c r="M118" s="162">
        <v>0</v>
      </c>
      <c r="N118" s="162">
        <v>9</v>
      </c>
      <c r="O118" s="162">
        <v>37</v>
      </c>
      <c r="P118" s="162">
        <v>0</v>
      </c>
      <c r="Q118" s="162">
        <v>0</v>
      </c>
      <c r="R118" s="175" t="b">
        <f t="shared" si="260"/>
        <v>1</v>
      </c>
      <c r="S118" s="176">
        <f>I118</f>
        <v>3075</v>
      </c>
      <c r="T118" s="175">
        <v>3075</v>
      </c>
      <c r="U118" s="230">
        <f t="shared" si="262"/>
        <v>0</v>
      </c>
      <c r="V118" s="192" t="s">
        <v>175</v>
      </c>
      <c r="W118" s="177">
        <f>+I118</f>
        <v>3075</v>
      </c>
      <c r="X118" s="179">
        <v>145</v>
      </c>
      <c r="Y118" s="179">
        <v>69</v>
      </c>
      <c r="Z118" s="179">
        <v>1</v>
      </c>
      <c r="AA118" s="179">
        <v>285</v>
      </c>
      <c r="AB118" s="179">
        <v>174</v>
      </c>
      <c r="AC118" s="177">
        <f>W118+X118+Y118+Z118-AA118-AB118</f>
        <v>2831</v>
      </c>
      <c r="AD118" s="181">
        <v>2736</v>
      </c>
      <c r="AE118" s="181">
        <v>0</v>
      </c>
      <c r="AF118" s="181">
        <v>70</v>
      </c>
      <c r="AG118" s="181">
        <v>0</v>
      </c>
      <c r="AH118" s="181">
        <v>10</v>
      </c>
      <c r="AI118" s="181">
        <v>15</v>
      </c>
      <c r="AJ118" s="181">
        <v>0</v>
      </c>
      <c r="AK118" s="181">
        <v>0</v>
      </c>
      <c r="AL118" s="175" t="b">
        <f t="shared" si="273"/>
        <v>1</v>
      </c>
      <c r="AM118" s="246">
        <v>2831</v>
      </c>
      <c r="AN118" s="248">
        <f t="shared" si="269"/>
        <v>0</v>
      </c>
      <c r="AO118" s="246">
        <v>0</v>
      </c>
      <c r="AQ118" s="225"/>
      <c r="AR118" s="192" t="s">
        <v>175</v>
      </c>
      <c r="AS118" s="177">
        <f>+AC118</f>
        <v>2831</v>
      </c>
      <c r="AT118" s="179">
        <v>158</v>
      </c>
      <c r="AU118" s="179">
        <v>67</v>
      </c>
      <c r="AV118" s="179">
        <v>0</v>
      </c>
      <c r="AW118" s="179">
        <v>61</v>
      </c>
      <c r="AX118" s="179">
        <v>3</v>
      </c>
      <c r="AY118" s="177">
        <f t="shared" si="274"/>
        <v>2992</v>
      </c>
      <c r="AZ118" s="179">
        <v>2881</v>
      </c>
      <c r="BA118" s="179">
        <v>0</v>
      </c>
      <c r="BB118" s="179">
        <v>79</v>
      </c>
      <c r="BC118" s="179">
        <v>0</v>
      </c>
      <c r="BD118" s="179">
        <v>11</v>
      </c>
      <c r="BE118" s="179">
        <v>21</v>
      </c>
      <c r="BF118" s="179">
        <v>0</v>
      </c>
      <c r="BG118" s="179">
        <v>0</v>
      </c>
      <c r="BH118" s="262">
        <v>2992</v>
      </c>
      <c r="BI118" s="224">
        <f t="shared" si="270"/>
        <v>0</v>
      </c>
      <c r="BJ118" s="175" t="b">
        <f t="shared" si="263"/>
        <v>0</v>
      </c>
      <c r="BK118" s="192" t="s">
        <v>175</v>
      </c>
      <c r="BL118" s="180">
        <f>+AY118</f>
        <v>2992</v>
      </c>
      <c r="BM118" s="179">
        <v>129</v>
      </c>
      <c r="BN118" s="255">
        <f>239+5</f>
        <v>244</v>
      </c>
      <c r="BO118" s="179">
        <v>0</v>
      </c>
      <c r="BP118" s="179">
        <v>82</v>
      </c>
      <c r="BQ118" s="181">
        <v>264</v>
      </c>
      <c r="BR118" s="181">
        <f t="shared" si="241"/>
        <v>3019</v>
      </c>
      <c r="BS118" s="179">
        <v>2939</v>
      </c>
      <c r="BT118" s="181">
        <v>0</v>
      </c>
      <c r="BU118" s="179">
        <v>0</v>
      </c>
      <c r="BV118" s="179">
        <v>8</v>
      </c>
      <c r="BW118" s="181">
        <v>5</v>
      </c>
      <c r="BX118" s="181">
        <v>0</v>
      </c>
      <c r="BY118" s="181">
        <v>0</v>
      </c>
      <c r="BZ118" s="181">
        <v>60</v>
      </c>
      <c r="CA118" s="179">
        <v>7</v>
      </c>
      <c r="CB118" s="179">
        <v>0</v>
      </c>
      <c r="CC118" s="181">
        <v>0</v>
      </c>
      <c r="CD118" s="175" t="b">
        <f t="shared" si="271"/>
        <v>1</v>
      </c>
      <c r="CE118" s="246">
        <v>3019</v>
      </c>
      <c r="CF118" s="265" t="b">
        <f t="shared" si="272"/>
        <v>1</v>
      </c>
      <c r="CG118" s="259">
        <f>CE118-BR118</f>
        <v>0</v>
      </c>
      <c r="CH118" s="192" t="s">
        <v>175</v>
      </c>
      <c r="CI118" s="204">
        <f t="shared" si="412"/>
        <v>2889</v>
      </c>
      <c r="CJ118" s="204">
        <f t="shared" si="413"/>
        <v>620</v>
      </c>
      <c r="CK118" s="204">
        <f t="shared" si="414"/>
        <v>507</v>
      </c>
      <c r="CL118" s="204">
        <f t="shared" si="415"/>
        <v>1</v>
      </c>
      <c r="CM118" s="204">
        <f t="shared" si="416"/>
        <v>555</v>
      </c>
      <c r="CN118" s="204">
        <f t="shared" si="417"/>
        <v>443</v>
      </c>
      <c r="CO118" s="204">
        <f t="shared" si="418"/>
        <v>3019</v>
      </c>
      <c r="CP118" s="361">
        <f t="shared" si="419"/>
        <v>2939</v>
      </c>
      <c r="CQ118" s="361">
        <f t="shared" si="420"/>
        <v>0</v>
      </c>
      <c r="CR118" s="361">
        <f t="shared" si="421"/>
        <v>0</v>
      </c>
      <c r="CS118" s="361">
        <f t="shared" si="422"/>
        <v>8</v>
      </c>
      <c r="CT118" s="361">
        <f t="shared" si="423"/>
        <v>5</v>
      </c>
      <c r="CU118" s="361">
        <f t="shared" si="424"/>
        <v>0</v>
      </c>
      <c r="CV118" s="361">
        <f t="shared" si="425"/>
        <v>0</v>
      </c>
      <c r="CW118" s="361">
        <f t="shared" si="426"/>
        <v>60</v>
      </c>
      <c r="CX118" s="361">
        <f t="shared" si="427"/>
        <v>7</v>
      </c>
      <c r="CY118" s="361">
        <f t="shared" si="428"/>
        <v>0</v>
      </c>
      <c r="CZ118" s="361">
        <f t="shared" si="429"/>
        <v>0</v>
      </c>
      <c r="DA118" s="175" t="b">
        <f t="shared" si="264"/>
        <v>1</v>
      </c>
      <c r="DB118" s="175" t="b">
        <f t="shared" si="265"/>
        <v>1</v>
      </c>
      <c r="DC118" s="175" t="b">
        <f t="shared" si="266"/>
        <v>1</v>
      </c>
      <c r="DD118" s="184">
        <f t="shared" si="267"/>
        <v>0</v>
      </c>
    </row>
    <row r="119" spans="1:108" s="175" customFormat="1" x14ac:dyDescent="0.35">
      <c r="B119" s="222"/>
      <c r="C119" s="195"/>
      <c r="D119" s="195"/>
      <c r="E119" s="195"/>
      <c r="F119" s="195"/>
      <c r="G119" s="195"/>
      <c r="H119" s="195"/>
      <c r="I119" s="195"/>
      <c r="J119" s="195"/>
      <c r="K119" s="195"/>
      <c r="L119" s="195"/>
      <c r="M119" s="195"/>
      <c r="N119" s="195"/>
      <c r="O119" s="195"/>
      <c r="P119" s="195"/>
      <c r="Q119" s="195"/>
      <c r="V119" s="222"/>
      <c r="W119" s="195"/>
      <c r="X119" s="195"/>
      <c r="Y119" s="195"/>
      <c r="Z119" s="195"/>
      <c r="AA119" s="195"/>
      <c r="AB119" s="195"/>
      <c r="AC119" s="195"/>
      <c r="AD119" s="215"/>
      <c r="AE119" s="217"/>
      <c r="AF119" s="217"/>
      <c r="AG119" s="217"/>
      <c r="AH119" s="217"/>
      <c r="AI119" s="217"/>
      <c r="AJ119" s="217"/>
      <c r="AK119" s="215"/>
      <c r="AQ119" s="225"/>
      <c r="AR119" s="222"/>
      <c r="AS119" s="195"/>
      <c r="AT119" s="195"/>
      <c r="AU119" s="195"/>
      <c r="AV119" s="195"/>
      <c r="AW119" s="195"/>
      <c r="AX119" s="195"/>
      <c r="AY119" s="195"/>
      <c r="AZ119" s="195"/>
      <c r="BA119" s="215"/>
      <c r="BB119" s="217"/>
      <c r="BC119" s="217"/>
      <c r="BD119" s="217"/>
      <c r="BE119" s="217"/>
      <c r="BF119" s="217"/>
      <c r="BG119" s="215"/>
      <c r="BH119" s="224"/>
      <c r="BI119" s="224"/>
      <c r="BJ119" s="175" t="b">
        <f t="shared" si="263"/>
        <v>1</v>
      </c>
      <c r="BK119" s="222"/>
      <c r="BL119" s="195"/>
      <c r="BM119" s="195"/>
      <c r="BN119" s="195"/>
      <c r="BO119" s="195"/>
      <c r="BP119" s="195"/>
      <c r="BQ119" s="195"/>
      <c r="BR119" s="195"/>
      <c r="BS119" s="215"/>
      <c r="BT119" s="217"/>
      <c r="BU119" s="217"/>
      <c r="BV119" s="217"/>
      <c r="BW119" s="217"/>
      <c r="BX119" s="217"/>
      <c r="BY119" s="217"/>
      <c r="BZ119" s="217"/>
      <c r="CA119" s="217"/>
      <c r="CB119" s="215"/>
      <c r="CC119" s="215"/>
      <c r="CD119" s="222"/>
      <c r="CF119" s="265" t="b">
        <f t="shared" si="272"/>
        <v>1</v>
      </c>
      <c r="CG119" s="259"/>
      <c r="CH119" s="222"/>
      <c r="CI119" s="195"/>
      <c r="CJ119" s="195"/>
      <c r="CK119" s="195"/>
      <c r="CL119" s="195">
        <f>+F119+Z119+AV119+BO119</f>
        <v>0</v>
      </c>
      <c r="CM119" s="195"/>
      <c r="CN119" s="195"/>
      <c r="CO119" s="195"/>
      <c r="CP119" s="215"/>
      <c r="CQ119" s="217"/>
      <c r="CR119" s="217"/>
      <c r="CS119" s="217"/>
      <c r="CT119" s="217"/>
      <c r="CU119" s="217"/>
      <c r="CV119" s="217"/>
      <c r="CW119" s="217"/>
      <c r="CX119" s="217"/>
      <c r="CY119" s="215"/>
      <c r="CZ119" s="215"/>
      <c r="DA119" s="175" t="b">
        <f t="shared" si="264"/>
        <v>1</v>
      </c>
      <c r="DB119" s="175" t="b">
        <f t="shared" si="265"/>
        <v>1</v>
      </c>
      <c r="DC119" s="175" t="b">
        <f t="shared" si="266"/>
        <v>1</v>
      </c>
      <c r="DD119" s="184">
        <f t="shared" si="267"/>
        <v>0</v>
      </c>
    </row>
    <row r="120" spans="1:108" x14ac:dyDescent="0.35">
      <c r="B120" s="62" t="s">
        <v>423</v>
      </c>
      <c r="H120" s="6"/>
      <c r="T120" s="175"/>
      <c r="V120" s="62" t="s">
        <v>423</v>
      </c>
      <c r="AL120" s="175"/>
      <c r="AM120" s="175"/>
      <c r="AN120" s="175"/>
      <c r="AO120" s="175"/>
      <c r="AP120" s="175"/>
      <c r="AR120" s="62" t="s">
        <v>423</v>
      </c>
      <c r="AS120" s="13"/>
      <c r="BH120" s="223"/>
      <c r="BI120" s="224"/>
      <c r="BK120" s="62" t="s">
        <v>416</v>
      </c>
      <c r="CE120" s="175"/>
      <c r="CF120" s="265" t="b">
        <f t="shared" si="272"/>
        <v>1</v>
      </c>
      <c r="CH120" s="62" t="s">
        <v>423</v>
      </c>
      <c r="DD120" s="184">
        <f t="shared" si="267"/>
        <v>0</v>
      </c>
    </row>
    <row r="121" spans="1:108" x14ac:dyDescent="0.35">
      <c r="H121" s="6"/>
      <c r="T121" s="175"/>
      <c r="AL121" s="175"/>
      <c r="AM121" s="175"/>
      <c r="AN121" s="175"/>
      <c r="AO121" s="175"/>
      <c r="AP121" s="175"/>
      <c r="AS121" s="13"/>
      <c r="BH121" s="223"/>
      <c r="BI121" s="224"/>
      <c r="BK121" s="62" t="s">
        <v>423</v>
      </c>
      <c r="CE121" s="175"/>
      <c r="CF121" s="265" t="b">
        <f t="shared" si="272"/>
        <v>1</v>
      </c>
      <c r="DD121" s="184">
        <f t="shared" si="267"/>
        <v>0</v>
      </c>
    </row>
    <row r="122" spans="1:108" x14ac:dyDescent="0.35">
      <c r="H122" s="6"/>
      <c r="T122" s="175"/>
      <c r="AM122" s="175"/>
      <c r="AN122" s="175"/>
      <c r="AO122" s="175"/>
      <c r="AS122" s="13"/>
      <c r="BH122" s="223"/>
      <c r="CE122" s="175"/>
      <c r="CF122" s="175"/>
    </row>
    <row r="123" spans="1:108" x14ac:dyDescent="0.35">
      <c r="H123" s="6"/>
      <c r="T123" s="175"/>
      <c r="AM123" s="175"/>
      <c r="AN123" s="175"/>
      <c r="AO123" s="175"/>
      <c r="AS123" s="13"/>
      <c r="BH123" s="223"/>
      <c r="CE123" s="175"/>
      <c r="CF123" s="175"/>
    </row>
    <row r="124" spans="1:108" x14ac:dyDescent="0.35">
      <c r="H124" s="6"/>
      <c r="T124" s="175"/>
      <c r="AM124" s="175"/>
      <c r="AN124" s="175"/>
      <c r="AO124" s="175"/>
      <c r="AS124" s="13"/>
      <c r="BH124" s="224"/>
      <c r="CE124" s="175"/>
      <c r="CF124" s="175"/>
    </row>
    <row r="125" spans="1:108" x14ac:dyDescent="0.35">
      <c r="H125"/>
      <c r="T125" s="175"/>
      <c r="AM125" s="175"/>
      <c r="AN125" s="175"/>
      <c r="AO125" s="175"/>
      <c r="AS125" s="13"/>
      <c r="BH125" s="223"/>
      <c r="CE125" s="175"/>
      <c r="CF125" s="175"/>
    </row>
    <row r="126" spans="1:108" x14ac:dyDescent="0.35">
      <c r="H126"/>
      <c r="T126" s="175"/>
      <c r="AM126" s="175"/>
      <c r="AN126" s="175"/>
      <c r="AO126" s="175"/>
      <c r="AS126" s="13"/>
      <c r="BH126" s="223"/>
      <c r="CE126" s="175"/>
      <c r="CF126" s="175"/>
    </row>
    <row r="127" spans="1:108" x14ac:dyDescent="0.35">
      <c r="H127"/>
      <c r="T127" s="175"/>
      <c r="AM127" s="175"/>
      <c r="AN127" s="175"/>
      <c r="AO127" s="175"/>
      <c r="AS127" s="13"/>
      <c r="BH127" s="223"/>
      <c r="CE127" s="175"/>
      <c r="CF127" s="175"/>
    </row>
    <row r="128" spans="1:108" x14ac:dyDescent="0.35">
      <c r="H128"/>
      <c r="T128" s="175"/>
      <c r="AM128" s="175"/>
      <c r="AN128" s="175"/>
      <c r="AO128" s="175"/>
      <c r="AS128" s="13"/>
      <c r="BH128" s="223"/>
      <c r="CE128" s="175"/>
      <c r="CF128" s="175"/>
    </row>
    <row r="129" spans="8:84" x14ac:dyDescent="0.35">
      <c r="H129"/>
      <c r="T129" s="175"/>
      <c r="AM129" s="175"/>
      <c r="AN129" s="175"/>
      <c r="AO129" s="175"/>
      <c r="AS129" s="13"/>
      <c r="BH129" s="224"/>
      <c r="CE129" s="175"/>
      <c r="CF129" s="175"/>
    </row>
    <row r="130" spans="8:84" x14ac:dyDescent="0.35">
      <c r="H130"/>
      <c r="T130" s="175"/>
      <c r="AM130" s="175"/>
      <c r="AN130" s="175"/>
      <c r="AO130" s="175"/>
      <c r="AS130" s="13"/>
      <c r="BH130" s="223"/>
      <c r="CE130" s="175"/>
      <c r="CF130" s="175"/>
    </row>
    <row r="131" spans="8:84" x14ac:dyDescent="0.35">
      <c r="H131"/>
      <c r="T131" s="175"/>
      <c r="AM131" s="175"/>
      <c r="AN131" s="175"/>
      <c r="AO131" s="175"/>
      <c r="BH131" s="223"/>
      <c r="CE131" s="175"/>
      <c r="CF131" s="175"/>
    </row>
    <row r="132" spans="8:84" x14ac:dyDescent="0.35">
      <c r="H132"/>
      <c r="T132" s="175"/>
      <c r="AM132" s="175"/>
      <c r="AN132" s="175"/>
      <c r="AO132" s="175"/>
      <c r="BH132" s="223"/>
      <c r="CE132" s="175"/>
      <c r="CF132" s="175"/>
    </row>
    <row r="133" spans="8:84" x14ac:dyDescent="0.35">
      <c r="H133"/>
      <c r="T133" s="175"/>
      <c r="AM133" s="175"/>
      <c r="AN133" s="175"/>
      <c r="AO133" s="175"/>
      <c r="BH133" s="223"/>
      <c r="CE133" s="222"/>
      <c r="CF133" s="243"/>
    </row>
    <row r="134" spans="8:84" x14ac:dyDescent="0.35">
      <c r="H134"/>
    </row>
    <row r="135" spans="8:84" x14ac:dyDescent="0.35">
      <c r="H135"/>
    </row>
    <row r="136" spans="8:84" x14ac:dyDescent="0.35">
      <c r="H136"/>
    </row>
    <row r="137" spans="8:84" x14ac:dyDescent="0.35">
      <c r="H137"/>
    </row>
    <row r="138" spans="8:84" x14ac:dyDescent="0.35">
      <c r="H138"/>
    </row>
    <row r="139" spans="8:84" x14ac:dyDescent="0.35">
      <c r="H139"/>
    </row>
    <row r="140" spans="8:84" x14ac:dyDescent="0.35">
      <c r="H140"/>
    </row>
    <row r="141" spans="8:84" x14ac:dyDescent="0.35">
      <c r="H141"/>
    </row>
    <row r="142" spans="8:84" x14ac:dyDescent="0.35">
      <c r="H142"/>
    </row>
    <row r="143" spans="8:84" x14ac:dyDescent="0.35">
      <c r="H143"/>
    </row>
    <row r="144" spans="8:84" x14ac:dyDescent="0.35">
      <c r="H144"/>
    </row>
    <row r="145" spans="8:8" x14ac:dyDescent="0.35">
      <c r="H145"/>
    </row>
  </sheetData>
  <mergeCells count="107">
    <mergeCell ref="BU8:BU9"/>
    <mergeCell ref="BV8:BV9"/>
    <mergeCell ref="BA8:BA9"/>
    <mergeCell ref="BB8:BB9"/>
    <mergeCell ref="AZ8:AZ9"/>
    <mergeCell ref="CP8:CP9"/>
    <mergeCell ref="BC6:BF6"/>
    <mergeCell ref="BT8:BT9"/>
    <mergeCell ref="BC8:BC9"/>
    <mergeCell ref="BW8:BW9"/>
    <mergeCell ref="BX8:BX9"/>
    <mergeCell ref="BY8:BY9"/>
    <mergeCell ref="BZ8:BZ9"/>
    <mergeCell ref="CH3:CV3"/>
    <mergeCell ref="CH4:CV4"/>
    <mergeCell ref="CH5:CV5"/>
    <mergeCell ref="CV8:CV9"/>
    <mergeCell ref="CT8:CT9"/>
    <mergeCell ref="CU8:CU9"/>
    <mergeCell ref="CH7:CH9"/>
    <mergeCell ref="CI7:CI9"/>
    <mergeCell ref="CJ7:CJ9"/>
    <mergeCell ref="CK7:CK9"/>
    <mergeCell ref="CL7:CL9"/>
    <mergeCell ref="CM7:CM9"/>
    <mergeCell ref="CN7:CN9"/>
    <mergeCell ref="CO7:CO9"/>
    <mergeCell ref="CR8:CR9"/>
    <mergeCell ref="CS8:CS9"/>
    <mergeCell ref="CP7:CZ7"/>
    <mergeCell ref="CW8:CW9"/>
    <mergeCell ref="CX8:CX9"/>
    <mergeCell ref="CY8:CY9"/>
    <mergeCell ref="CZ8:CZ9"/>
    <mergeCell ref="CQ8:CQ9"/>
    <mergeCell ref="AR3:BG3"/>
    <mergeCell ref="AR4:BG4"/>
    <mergeCell ref="AR5:BG5"/>
    <mergeCell ref="BQ7:BQ9"/>
    <mergeCell ref="BR7:BR9"/>
    <mergeCell ref="BK7:BK9"/>
    <mergeCell ref="BL7:BL9"/>
    <mergeCell ref="BM7:BM9"/>
    <mergeCell ref="BN7:BN9"/>
    <mergeCell ref="BO7:BO9"/>
    <mergeCell ref="BA7:BG7"/>
    <mergeCell ref="BP7:BP9"/>
    <mergeCell ref="BK3:CC3"/>
    <mergeCell ref="BK4:CC4"/>
    <mergeCell ref="BK5:CC5"/>
    <mergeCell ref="BS7:CC7"/>
    <mergeCell ref="BF8:BF9"/>
    <mergeCell ref="BG8:BG9"/>
    <mergeCell ref="BE8:BE9"/>
    <mergeCell ref="BD8:BD9"/>
    <mergeCell ref="BS8:BS9"/>
    <mergeCell ref="CC8:CC9"/>
    <mergeCell ref="CA8:CA9"/>
    <mergeCell ref="CB8:CB9"/>
    <mergeCell ref="J8:J9"/>
    <mergeCell ref="I7:I9"/>
    <mergeCell ref="Q8:Q9"/>
    <mergeCell ref="AX7:AX9"/>
    <mergeCell ref="AT7:AT9"/>
    <mergeCell ref="AW7:AW9"/>
    <mergeCell ref="AY7:AY9"/>
    <mergeCell ref="AV7:AV9"/>
    <mergeCell ref="AU7:AU9"/>
    <mergeCell ref="AR7:AR9"/>
    <mergeCell ref="AS7:AS9"/>
    <mergeCell ref="AA7:AA9"/>
    <mergeCell ref="AC7:AC9"/>
    <mergeCell ref="AD8:AD9"/>
    <mergeCell ref="J7:Q7"/>
    <mergeCell ref="AE8:AE9"/>
    <mergeCell ref="AJ8:AJ9"/>
    <mergeCell ref="AK8:AK9"/>
    <mergeCell ref="Z7:Z9"/>
    <mergeCell ref="AD7:AK7"/>
    <mergeCell ref="X7:X9"/>
    <mergeCell ref="AG8:AG9"/>
    <mergeCell ref="AH8:AH9"/>
    <mergeCell ref="O8:O9"/>
    <mergeCell ref="B3:Q3"/>
    <mergeCell ref="B4:Q4"/>
    <mergeCell ref="B5:Q5"/>
    <mergeCell ref="B7:B9"/>
    <mergeCell ref="C7:C9"/>
    <mergeCell ref="V3:AK3"/>
    <mergeCell ref="V4:AK4"/>
    <mergeCell ref="V5:AK5"/>
    <mergeCell ref="V7:V9"/>
    <mergeCell ref="W7:W9"/>
    <mergeCell ref="Y7:Y9"/>
    <mergeCell ref="AB7:AB9"/>
    <mergeCell ref="AF8:AF9"/>
    <mergeCell ref="AI8:AI9"/>
    <mergeCell ref="P8:P9"/>
    <mergeCell ref="H7:H9"/>
    <mergeCell ref="L8:L9"/>
    <mergeCell ref="F7:F9"/>
    <mergeCell ref="K8:K9"/>
    <mergeCell ref="M8:M9"/>
    <mergeCell ref="N8:N9"/>
    <mergeCell ref="E7:E9"/>
    <mergeCell ref="D7:D9"/>
    <mergeCell ref="G7:G9"/>
  </mergeCells>
  <phoneticPr fontId="4" type="noConversion"/>
  <pageMargins left="0.75" right="0.75" top="1" bottom="1" header="0" footer="0"/>
  <pageSetup orientation="portrait" r:id="rId1"/>
  <headerFooter alignWithMargins="0"/>
  <ignoredErrors>
    <ignoredError sqref="BE13:BG13 BE98:BG99 BE114:BG115 BE64:BG65 BE109:BG109 BE46:BG47 BE55:BG56 BE39:BG40 BE88:BG88 BE102:BG103 CH122:CN65536 BE24:BG24 BE72:BG73 BE80:BG80 BE32:BG33 BE20:BG21 AT20:AU21 AT32:AU33 AT80:AU81 AT72:AU73 AT23:AU24 AT119:AU120 AT102:AU103 AT88:AU89 AT39:AU40 AT55:AU56 AT46:AU47 AT109:AU110 AT64:AU65 AT114:AU115 AT98:AU99 AT13:AU13 CI121:CN121 BJ120:BJ65536 CA121:CC65536 I121:I65536 BA119:BA126 BA20:BA21 BA32:BA33 BA80:BA81 BA72:BA73 BA24 BA102:BA103 BA88:BA89 BA39:BA40 BA55:BA56 BA46:BA47 BA109:BA110 BA64:BA65 BA114:BA115 BA98:BA99 BA13 AW119:AY122 AW20:AX21 AW32:AX33 AW80:AX81 AW72:AX73 AW23:AX24 AW102:AX103 AW88:AX89 AW39:AX40 AW55:AX56 AW46:AX47 AW109:AX110 AW64:AX65 AW114:AX115 AW98:AX99 AW13:AY13 AT206:AU65536 BA206:BA65536 AW206:AY65536 BK122:BM65536 BL121:BS121 BE119:BG65536 BC119:BC65536 BC20:BC21 BC32:BC33 BC80 BC72:BC73 BC24 BC102 BC88 BC39:BC40 BC55:BC56 BC46:BC47 BC109:BC110 BC64:BC65 BC114 BC98 BC13 BG81 BF89:BG89 BF110:BG110 AW124:AY126 AW123:AX123 AT122:AU126 AT121 BN123:BS65536 BN122:BP122 BR122:BS122 BU121:BV65536" emptyCellReference="1"/>
    <ignoredError sqref="I110 I103 I13 I21 I24 I33 I40 I47 I56 I65 I73 I81 I89 I99" formula="1"/>
    <ignoredError sqref="G115:H115"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AQ123"/>
  <sheetViews>
    <sheetView topLeftCell="AH1" zoomScale="70" zoomScaleNormal="70" workbookViewId="0">
      <pane ySplit="12" topLeftCell="A13" activePane="bottomLeft" state="frozen"/>
      <selection activeCell="AH1" sqref="AH1"/>
      <selection pane="bottomLeft" activeCell="AK15" sqref="AK15"/>
    </sheetView>
  </sheetViews>
  <sheetFormatPr baseColWidth="10" defaultColWidth="0" defaultRowHeight="15.5" zeroHeight="1" x14ac:dyDescent="0.35"/>
  <cols>
    <col min="1" max="1" width="5.36328125" style="6" hidden="1" customWidth="1"/>
    <col min="2" max="2" width="60.36328125" style="6" hidden="1" customWidth="1"/>
    <col min="3" max="3" width="18.453125" style="6" hidden="1" customWidth="1"/>
    <col min="4" max="4" width="14.08984375" style="6" hidden="1" customWidth="1"/>
    <col min="5" max="5" width="17.6328125" style="6" hidden="1" customWidth="1"/>
    <col min="6" max="6" width="16" style="6" hidden="1" customWidth="1"/>
    <col min="7" max="7" width="13.08984375" style="6" hidden="1" customWidth="1"/>
    <col min="8" max="9" width="13.6328125" style="6" hidden="1" customWidth="1"/>
    <col min="10" max="10" width="12.453125" style="6" hidden="1" customWidth="1"/>
    <col min="11" max="11" width="15.36328125" style="6" hidden="1" customWidth="1"/>
    <col min="12" max="12" width="14.54296875" style="122" hidden="1" customWidth="1"/>
    <col min="13" max="13" width="74.6328125" style="6" hidden="1" customWidth="1"/>
    <col min="14" max="14" width="11.453125" style="6" hidden="1" customWidth="1"/>
    <col min="15" max="15" width="13.6328125" style="6" hidden="1" customWidth="1"/>
    <col min="16" max="16" width="19.36328125" style="6" hidden="1" customWidth="1"/>
    <col min="17" max="17" width="16.08984375" style="6" hidden="1" customWidth="1"/>
    <col min="18" max="18" width="23.08984375" style="6" hidden="1" customWidth="1"/>
    <col min="19" max="19" width="23.54296875" style="6" hidden="1" customWidth="1"/>
    <col min="20" max="20" width="14.36328125" style="6" hidden="1" customWidth="1"/>
    <col min="21" max="21" width="15.6328125" style="6" hidden="1" customWidth="1"/>
    <col min="22" max="22" width="22.90625" style="6" hidden="1" customWidth="1"/>
    <col min="23" max="23" width="22.90625" style="225" hidden="1" customWidth="1"/>
    <col min="24" max="24" width="79.90625" style="6" hidden="1" customWidth="1"/>
    <col min="25" max="25" width="11.453125" style="6" hidden="1" customWidth="1"/>
    <col min="26" max="26" width="13.6328125" style="6" hidden="1" customWidth="1"/>
    <col min="27" max="27" width="19.36328125" style="6" hidden="1" customWidth="1"/>
    <col min="28" max="28" width="16.08984375" style="6" hidden="1" customWidth="1"/>
    <col min="29" max="29" width="23.08984375" style="6" hidden="1" customWidth="1"/>
    <col min="30" max="30" width="23.54296875" style="6" hidden="1" customWidth="1"/>
    <col min="31" max="31" width="14.36328125" style="6" hidden="1" customWidth="1"/>
    <col min="32" max="32" width="15.6328125" style="6" hidden="1" customWidth="1"/>
    <col min="33" max="33" width="19" style="6" hidden="1" customWidth="1"/>
    <col min="34" max="34" width="100.08984375" style="6" customWidth="1"/>
    <col min="35" max="42" width="16.6328125" style="6" customWidth="1"/>
    <col min="43" max="43" width="14.1796875" style="6" hidden="1"/>
    <col min="44" max="16384" width="11.54296875" style="6" hidden="1"/>
  </cols>
  <sheetData>
    <row r="1" spans="1:43" x14ac:dyDescent="0.35">
      <c r="B1" s="3" t="s">
        <v>20</v>
      </c>
      <c r="C1" s="3"/>
      <c r="M1" s="3" t="s">
        <v>20</v>
      </c>
      <c r="N1" s="3"/>
      <c r="X1" s="3" t="s">
        <v>20</v>
      </c>
      <c r="Y1" s="3"/>
      <c r="AH1" s="3" t="s">
        <v>20</v>
      </c>
      <c r="AI1" s="3"/>
    </row>
    <row r="2" spans="1:43" x14ac:dyDescent="0.35">
      <c r="B2" s="7"/>
      <c r="C2" s="7"/>
      <c r="M2" s="7"/>
      <c r="N2" s="202"/>
      <c r="O2" s="202"/>
      <c r="P2" s="202"/>
      <c r="Q2" s="202"/>
      <c r="R2" s="202"/>
      <c r="X2" s="7"/>
      <c r="Y2" s="7"/>
      <c r="AH2" s="7"/>
      <c r="AI2" s="7"/>
    </row>
    <row r="3" spans="1:43" x14ac:dyDescent="0.35">
      <c r="B3" s="267" t="s">
        <v>58</v>
      </c>
      <c r="C3" s="267"/>
      <c r="D3" s="267"/>
      <c r="E3" s="267"/>
      <c r="F3" s="267"/>
      <c r="G3" s="267"/>
      <c r="H3" s="267"/>
      <c r="I3" s="267"/>
      <c r="J3" s="267"/>
      <c r="K3" s="226"/>
      <c r="M3" s="267" t="s">
        <v>58</v>
      </c>
      <c r="N3" s="267"/>
      <c r="O3" s="267"/>
      <c r="P3" s="267"/>
      <c r="Q3" s="267"/>
      <c r="R3" s="267"/>
      <c r="S3" s="267"/>
      <c r="T3" s="267"/>
      <c r="U3" s="267"/>
      <c r="X3" s="267" t="s">
        <v>58</v>
      </c>
      <c r="Y3" s="267"/>
      <c r="Z3" s="267"/>
      <c r="AA3" s="267"/>
      <c r="AB3" s="267"/>
      <c r="AC3" s="267"/>
      <c r="AD3" s="267"/>
      <c r="AE3" s="267"/>
      <c r="AF3" s="267"/>
      <c r="AH3" s="267" t="s">
        <v>58</v>
      </c>
      <c r="AI3" s="267"/>
      <c r="AJ3" s="267"/>
      <c r="AK3" s="267"/>
      <c r="AL3" s="267"/>
      <c r="AM3" s="267"/>
      <c r="AN3" s="267"/>
      <c r="AO3" s="267"/>
      <c r="AP3" s="267"/>
    </row>
    <row r="4" spans="1:43" x14ac:dyDescent="0.35">
      <c r="B4" s="267" t="s">
        <v>42</v>
      </c>
      <c r="C4" s="267"/>
      <c r="D4" s="267"/>
      <c r="E4" s="267"/>
      <c r="F4" s="267"/>
      <c r="G4" s="267"/>
      <c r="H4" s="267"/>
      <c r="I4" s="267"/>
      <c r="J4" s="267"/>
      <c r="K4" s="226"/>
      <c r="M4" s="267" t="s">
        <v>42</v>
      </c>
      <c r="N4" s="267"/>
      <c r="O4" s="267"/>
      <c r="P4" s="267"/>
      <c r="Q4" s="267"/>
      <c r="R4" s="267"/>
      <c r="S4" s="267"/>
      <c r="T4" s="267"/>
      <c r="U4" s="267"/>
      <c r="X4" s="267" t="s">
        <v>42</v>
      </c>
      <c r="Y4" s="267"/>
      <c r="Z4" s="267"/>
      <c r="AA4" s="267"/>
      <c r="AB4" s="267"/>
      <c r="AC4" s="267"/>
      <c r="AD4" s="267"/>
      <c r="AE4" s="267"/>
      <c r="AF4" s="267"/>
      <c r="AH4" s="267" t="s">
        <v>42</v>
      </c>
      <c r="AI4" s="267"/>
      <c r="AJ4" s="267"/>
      <c r="AK4" s="267"/>
      <c r="AL4" s="267"/>
      <c r="AM4" s="267"/>
      <c r="AN4" s="267"/>
      <c r="AO4" s="267"/>
      <c r="AP4" s="267"/>
    </row>
    <row r="5" spans="1:43" x14ac:dyDescent="0.35">
      <c r="B5" s="267" t="s">
        <v>59</v>
      </c>
      <c r="C5" s="267"/>
      <c r="D5" s="267"/>
      <c r="E5" s="267"/>
      <c r="F5" s="267"/>
      <c r="G5" s="267"/>
      <c r="H5" s="267"/>
      <c r="I5" s="267"/>
      <c r="J5" s="267"/>
      <c r="K5" s="226"/>
      <c r="M5" s="267" t="s">
        <v>59</v>
      </c>
      <c r="N5" s="267"/>
      <c r="O5" s="267"/>
      <c r="P5" s="267"/>
      <c r="Q5" s="267"/>
      <c r="R5" s="267"/>
      <c r="S5" s="267"/>
      <c r="T5" s="267"/>
      <c r="U5" s="267"/>
      <c r="X5" s="267" t="s">
        <v>59</v>
      </c>
      <c r="Y5" s="267"/>
      <c r="Z5" s="267"/>
      <c r="AA5" s="267"/>
      <c r="AB5" s="267"/>
      <c r="AC5" s="267"/>
      <c r="AD5" s="267"/>
      <c r="AE5" s="267"/>
      <c r="AF5" s="267"/>
      <c r="AH5" s="267" t="s">
        <v>59</v>
      </c>
      <c r="AI5" s="267"/>
      <c r="AJ5" s="267"/>
      <c r="AK5" s="267"/>
      <c r="AL5" s="267"/>
      <c r="AM5" s="267"/>
      <c r="AN5" s="267"/>
      <c r="AO5" s="267"/>
      <c r="AP5" s="267"/>
    </row>
    <row r="6" spans="1:43" x14ac:dyDescent="0.35">
      <c r="B6" s="267" t="s">
        <v>564</v>
      </c>
      <c r="C6" s="267"/>
      <c r="D6" s="267"/>
      <c r="E6" s="267"/>
      <c r="F6" s="267"/>
      <c r="G6" s="267"/>
      <c r="H6" s="267"/>
      <c r="I6" s="267"/>
      <c r="J6" s="267"/>
      <c r="K6" s="226"/>
      <c r="M6" s="267" t="s">
        <v>568</v>
      </c>
      <c r="N6" s="267"/>
      <c r="O6" s="267"/>
      <c r="P6" s="267"/>
      <c r="Q6" s="267"/>
      <c r="R6" s="267"/>
      <c r="S6" s="267"/>
      <c r="T6" s="267"/>
      <c r="U6" s="267"/>
      <c r="X6" s="267" t="s">
        <v>501</v>
      </c>
      <c r="Y6" s="267"/>
      <c r="Z6" s="267"/>
      <c r="AA6" s="267"/>
      <c r="AB6" s="267"/>
      <c r="AC6" s="267"/>
      <c r="AD6" s="267"/>
      <c r="AE6" s="267"/>
      <c r="AF6" s="267"/>
      <c r="AH6" s="267" t="s">
        <v>565</v>
      </c>
      <c r="AI6" s="267"/>
      <c r="AJ6" s="267"/>
      <c r="AK6" s="267"/>
      <c r="AL6" s="267"/>
      <c r="AM6" s="267"/>
      <c r="AN6" s="267"/>
      <c r="AO6" s="267"/>
      <c r="AP6" s="267"/>
    </row>
    <row r="7" spans="1:43" ht="15.75" customHeight="1" x14ac:dyDescent="0.35">
      <c r="B7" s="7"/>
      <c r="C7" s="7"/>
      <c r="M7" s="7"/>
      <c r="N7" s="7"/>
      <c r="R7" s="6" t="s">
        <v>422</v>
      </c>
      <c r="X7" s="7"/>
      <c r="Y7" s="7"/>
      <c r="AH7" s="7"/>
      <c r="AI7" s="7"/>
    </row>
    <row r="8" spans="1:43" ht="30" customHeight="1" x14ac:dyDescent="0.35">
      <c r="B8" s="268" t="s">
        <v>43</v>
      </c>
      <c r="C8" s="291" t="s">
        <v>13</v>
      </c>
      <c r="D8" s="294" t="s">
        <v>60</v>
      </c>
      <c r="E8" s="295"/>
      <c r="F8" s="295"/>
      <c r="G8" s="295"/>
      <c r="H8" s="295"/>
      <c r="I8" s="295"/>
      <c r="J8" s="295"/>
      <c r="K8" s="213"/>
      <c r="M8" s="268" t="s">
        <v>43</v>
      </c>
      <c r="N8" s="291" t="s">
        <v>13</v>
      </c>
      <c r="O8" s="294" t="s">
        <v>60</v>
      </c>
      <c r="P8" s="295"/>
      <c r="Q8" s="295"/>
      <c r="R8" s="295"/>
      <c r="S8" s="295"/>
      <c r="T8" s="295"/>
      <c r="U8" s="295"/>
      <c r="X8" s="268" t="s">
        <v>43</v>
      </c>
      <c r="Y8" s="291" t="s">
        <v>13</v>
      </c>
      <c r="Z8" s="294" t="s">
        <v>60</v>
      </c>
      <c r="AA8" s="295"/>
      <c r="AB8" s="295"/>
      <c r="AC8" s="295"/>
      <c r="AD8" s="295"/>
      <c r="AE8" s="295"/>
      <c r="AF8" s="295"/>
      <c r="AH8" s="268" t="s">
        <v>43</v>
      </c>
      <c r="AI8" s="291" t="s">
        <v>13</v>
      </c>
      <c r="AJ8" s="294" t="s">
        <v>60</v>
      </c>
      <c r="AK8" s="295"/>
      <c r="AL8" s="295"/>
      <c r="AM8" s="295"/>
      <c r="AN8" s="295"/>
      <c r="AO8" s="295"/>
      <c r="AP8" s="295"/>
    </row>
    <row r="9" spans="1:43" ht="12.75" customHeight="1" x14ac:dyDescent="0.35">
      <c r="B9" s="269"/>
      <c r="C9" s="292"/>
      <c r="D9" s="309" t="s">
        <v>8</v>
      </c>
      <c r="E9" s="309" t="s">
        <v>9</v>
      </c>
      <c r="F9" s="309" t="s">
        <v>10</v>
      </c>
      <c r="G9" s="292" t="s">
        <v>11</v>
      </c>
      <c r="H9" s="292" t="s">
        <v>12</v>
      </c>
      <c r="I9" s="311" t="s">
        <v>179</v>
      </c>
      <c r="J9" s="311" t="s">
        <v>28</v>
      </c>
      <c r="K9" s="213"/>
      <c r="M9" s="269"/>
      <c r="N9" s="292"/>
      <c r="O9" s="309" t="s">
        <v>8</v>
      </c>
      <c r="P9" s="309" t="s">
        <v>9</v>
      </c>
      <c r="Q9" s="309" t="s">
        <v>10</v>
      </c>
      <c r="R9" s="292" t="s">
        <v>11</v>
      </c>
      <c r="S9" s="292" t="s">
        <v>12</v>
      </c>
      <c r="T9" s="311" t="s">
        <v>179</v>
      </c>
      <c r="U9" s="313" t="s">
        <v>28</v>
      </c>
      <c r="X9" s="269"/>
      <c r="Y9" s="292"/>
      <c r="Z9" s="309" t="s">
        <v>8</v>
      </c>
      <c r="AA9" s="309" t="s">
        <v>9</v>
      </c>
      <c r="AB9" s="309" t="s">
        <v>10</v>
      </c>
      <c r="AC9" s="292" t="s">
        <v>11</v>
      </c>
      <c r="AD9" s="292" t="s">
        <v>12</v>
      </c>
      <c r="AE9" s="311" t="s">
        <v>179</v>
      </c>
      <c r="AF9" s="313" t="s">
        <v>28</v>
      </c>
      <c r="AH9" s="269"/>
      <c r="AI9" s="272"/>
      <c r="AJ9" s="280" t="s">
        <v>8</v>
      </c>
      <c r="AK9" s="280" t="s">
        <v>9</v>
      </c>
      <c r="AL9" s="280" t="s">
        <v>10</v>
      </c>
      <c r="AM9" s="272" t="s">
        <v>11</v>
      </c>
      <c r="AN9" s="272" t="s">
        <v>12</v>
      </c>
      <c r="AO9" s="311" t="s">
        <v>179</v>
      </c>
      <c r="AP9" s="315" t="s">
        <v>28</v>
      </c>
    </row>
    <row r="10" spans="1:43" ht="47.25" customHeight="1" x14ac:dyDescent="0.35">
      <c r="B10" s="270"/>
      <c r="C10" s="273"/>
      <c r="D10" s="279"/>
      <c r="E10" s="279"/>
      <c r="F10" s="279"/>
      <c r="G10" s="310"/>
      <c r="H10" s="310"/>
      <c r="I10" s="312"/>
      <c r="J10" s="312"/>
      <c r="K10" s="213"/>
      <c r="M10" s="270"/>
      <c r="N10" s="273"/>
      <c r="O10" s="279"/>
      <c r="P10" s="279"/>
      <c r="Q10" s="279"/>
      <c r="R10" s="310"/>
      <c r="S10" s="310"/>
      <c r="T10" s="312"/>
      <c r="U10" s="314"/>
      <c r="X10" s="270"/>
      <c r="Y10" s="273"/>
      <c r="Z10" s="279"/>
      <c r="AA10" s="279"/>
      <c r="AB10" s="279"/>
      <c r="AC10" s="310"/>
      <c r="AD10" s="310"/>
      <c r="AE10" s="312"/>
      <c r="AF10" s="314"/>
      <c r="AH10" s="270"/>
      <c r="AI10" s="273"/>
      <c r="AJ10" s="279"/>
      <c r="AK10" s="279"/>
      <c r="AL10" s="279"/>
      <c r="AM10" s="310"/>
      <c r="AN10" s="310"/>
      <c r="AO10" s="312"/>
      <c r="AP10" s="316"/>
    </row>
    <row r="11" spans="1:43" x14ac:dyDescent="0.35">
      <c r="B11" s="63"/>
      <c r="C11" s="123">
        <f>'C-1'!I11</f>
        <v>196311</v>
      </c>
      <c r="D11" s="56"/>
      <c r="E11" s="56"/>
      <c r="F11" s="56"/>
      <c r="G11" s="56"/>
      <c r="H11" s="56"/>
      <c r="I11" s="105"/>
      <c r="J11" s="105"/>
      <c r="K11" s="235"/>
      <c r="M11" s="214"/>
      <c r="N11" s="236">
        <f>+'C-1'!AC11</f>
        <v>191405</v>
      </c>
      <c r="O11" s="193"/>
      <c r="P11" s="193"/>
      <c r="Q11" s="193"/>
      <c r="R11" s="193"/>
      <c r="S11" s="193"/>
      <c r="T11" s="194"/>
      <c r="U11" s="194"/>
      <c r="X11" s="8"/>
      <c r="Y11" s="123">
        <f>'C-1'!BH12</f>
        <v>190139</v>
      </c>
      <c r="Z11" s="56"/>
      <c r="AA11" s="56"/>
      <c r="AB11" s="56"/>
      <c r="AC11" s="56"/>
      <c r="AD11" s="56"/>
      <c r="AE11" s="105"/>
      <c r="AF11" s="105"/>
      <c r="AH11" s="8"/>
      <c r="AI11" s="123"/>
      <c r="AJ11" s="56"/>
      <c r="AK11" s="56"/>
      <c r="AL11" s="56"/>
      <c r="AM11" s="56"/>
      <c r="AN11" s="56"/>
      <c r="AO11" s="105"/>
      <c r="AP11" s="56"/>
    </row>
    <row r="12" spans="1:43" x14ac:dyDescent="0.35">
      <c r="B12" s="22" t="s">
        <v>13</v>
      </c>
      <c r="C12" s="10">
        <f>+C14+C22+C25+C34+C41+C48+C57+C66+C74+C82+C90+C100+C104+C111+C116</f>
        <v>196311</v>
      </c>
      <c r="D12" s="9">
        <f t="shared" ref="D12:J12" si="0">+D14+D22+D25+D34+D41+D48+D57+D66+D74+D82+D90+D100+D104+D111+D116</f>
        <v>15193</v>
      </c>
      <c r="E12" s="9">
        <f t="shared" si="0"/>
        <v>2631</v>
      </c>
      <c r="F12" s="9">
        <f t="shared" si="0"/>
        <v>5902</v>
      </c>
      <c r="G12" s="9">
        <f t="shared" si="0"/>
        <v>123282</v>
      </c>
      <c r="H12" s="9">
        <f t="shared" si="0"/>
        <v>49113</v>
      </c>
      <c r="I12" s="9">
        <f t="shared" si="0"/>
        <v>0</v>
      </c>
      <c r="J12" s="9">
        <f t="shared" si="0"/>
        <v>190</v>
      </c>
      <c r="K12" s="6" t="b">
        <f>B12='C-1'!H11</f>
        <v>0</v>
      </c>
      <c r="M12" s="182" t="s">
        <v>13</v>
      </c>
      <c r="N12" s="188">
        <f>+N14+N22+N25+N34+N41+N48+N57+N66+N74+N82+N90+N100+N104+N111+N116</f>
        <v>191408</v>
      </c>
      <c r="O12" s="227">
        <f t="shared" ref="O12:U12" si="1">+O14+O22+O25+O34+O41+O48+O57+O66+O74+O82+O90+O100+O104+O111+O116</f>
        <v>13036</v>
      </c>
      <c r="P12" s="227">
        <f t="shared" si="1"/>
        <v>2668</v>
      </c>
      <c r="Q12" s="227">
        <f t="shared" si="1"/>
        <v>5503</v>
      </c>
      <c r="R12" s="227">
        <f t="shared" si="1"/>
        <v>119801</v>
      </c>
      <c r="S12" s="227">
        <f t="shared" si="1"/>
        <v>50076</v>
      </c>
      <c r="T12" s="227">
        <f t="shared" si="1"/>
        <v>324</v>
      </c>
      <c r="U12" s="182">
        <f t="shared" si="1"/>
        <v>0</v>
      </c>
      <c r="V12" s="5" t="b">
        <f>N12='C-1'!AC11</f>
        <v>0</v>
      </c>
      <c r="W12" s="237"/>
      <c r="X12" s="22" t="s">
        <v>13</v>
      </c>
      <c r="Y12" s="10">
        <f>+Y14+Y22+Y25+Y34+Y41+Y48+Y57+Y66+Y74+Y82+Y90+Y100+Y104+Y111+Y116</f>
        <v>190074</v>
      </c>
      <c r="Z12" s="9">
        <f t="shared" ref="Z12:AF12" si="2">+Z14+Z22+Z25+Z34+Z41+Z48+Z57+Z66+Z74+Z82+Z90+Z100+Z104+Z111+Z116</f>
        <v>12083</v>
      </c>
      <c r="AA12" s="9">
        <f t="shared" si="2"/>
        <v>2459</v>
      </c>
      <c r="AB12" s="9">
        <f t="shared" si="2"/>
        <v>5311</v>
      </c>
      <c r="AC12" s="9">
        <f t="shared" si="2"/>
        <v>117219</v>
      </c>
      <c r="AD12" s="9">
        <f t="shared" si="2"/>
        <v>52705</v>
      </c>
      <c r="AE12" s="9">
        <f t="shared" si="2"/>
        <v>0</v>
      </c>
      <c r="AF12" s="22">
        <f t="shared" si="2"/>
        <v>297</v>
      </c>
      <c r="AG12" s="5" t="b">
        <f>Y12='C-1'!AY11</f>
        <v>0</v>
      </c>
      <c r="AH12" s="22" t="s">
        <v>13</v>
      </c>
      <c r="AI12" s="159">
        <f>+AI14+AI22+AI25+AI34+AI41+AI48+AI57+AI66+AI74+AI82+AI90+AI100+AI104+AI111+AI116</f>
        <v>181184</v>
      </c>
      <c r="AJ12" s="363">
        <f t="shared" ref="AJ12:AP12" si="3">+AJ14+AJ22+AJ25+AJ34+AJ41+AJ48+AJ57+AJ66+AJ74+AJ82+AJ90+AJ100+AJ104+AJ111+AJ116</f>
        <v>11028</v>
      </c>
      <c r="AK12" s="363">
        <f t="shared" si="3"/>
        <v>2235</v>
      </c>
      <c r="AL12" s="363">
        <f t="shared" si="3"/>
        <v>4229</v>
      </c>
      <c r="AM12" s="363">
        <f t="shared" si="3"/>
        <v>110568</v>
      </c>
      <c r="AN12" s="363">
        <f t="shared" si="3"/>
        <v>52845</v>
      </c>
      <c r="AO12" s="363">
        <f t="shared" si="3"/>
        <v>9</v>
      </c>
      <c r="AP12" s="363">
        <f t="shared" si="3"/>
        <v>270</v>
      </c>
      <c r="AQ12" s="6" t="b">
        <f>AI12='C-1'!CO11</f>
        <v>1</v>
      </c>
    </row>
    <row r="13" spans="1:43" x14ac:dyDescent="0.35">
      <c r="B13" s="65"/>
      <c r="C13" s="13"/>
      <c r="D13" s="57"/>
      <c r="E13" s="57"/>
      <c r="F13" s="57"/>
      <c r="G13" s="57"/>
      <c r="H13" s="57"/>
      <c r="I13" s="57"/>
      <c r="J13" s="57"/>
      <c r="M13" s="176"/>
      <c r="N13" s="177"/>
      <c r="O13" s="179"/>
      <c r="P13" s="179"/>
      <c r="Q13" s="179"/>
      <c r="R13" s="179"/>
      <c r="S13" s="179"/>
      <c r="T13" s="179"/>
      <c r="U13" s="183"/>
      <c r="V13" s="5"/>
      <c r="W13" s="237"/>
      <c r="X13" s="65"/>
      <c r="Y13" s="13"/>
      <c r="Z13" s="57"/>
      <c r="AA13" s="57"/>
      <c r="AB13" s="57"/>
      <c r="AC13" s="57"/>
      <c r="AD13" s="57"/>
      <c r="AE13" s="57"/>
      <c r="AF13" s="5"/>
      <c r="AG13" s="5" t="b">
        <f>Y13='C-1'!AY12</f>
        <v>1</v>
      </c>
      <c r="AH13" s="65"/>
      <c r="AI13" s="158"/>
      <c r="AJ13" s="158"/>
      <c r="AK13" s="158"/>
      <c r="AL13" s="158"/>
      <c r="AM13" s="158"/>
      <c r="AN13" s="158"/>
      <c r="AO13" s="158"/>
      <c r="AP13" s="364"/>
      <c r="AQ13" s="6" t="b">
        <f>AI13='C-1'!CO12</f>
        <v>1</v>
      </c>
    </row>
    <row r="14" spans="1:43" x14ac:dyDescent="0.35">
      <c r="B14" s="15" t="s">
        <v>46</v>
      </c>
      <c r="C14" s="10">
        <f>SUM(C15:C20)</f>
        <v>12320</v>
      </c>
      <c r="D14" s="9">
        <f t="shared" ref="D14:J14" si="4">SUM(D15:D20)</f>
        <v>1120</v>
      </c>
      <c r="E14" s="9">
        <f t="shared" si="4"/>
        <v>144</v>
      </c>
      <c r="F14" s="9">
        <f t="shared" si="4"/>
        <v>404</v>
      </c>
      <c r="G14" s="9">
        <f t="shared" si="4"/>
        <v>8640</v>
      </c>
      <c r="H14" s="9">
        <f t="shared" si="4"/>
        <v>2001</v>
      </c>
      <c r="I14" s="10">
        <f t="shared" si="4"/>
        <v>0</v>
      </c>
      <c r="J14" s="10">
        <f t="shared" si="4"/>
        <v>11</v>
      </c>
      <c r="K14" s="6" t="b">
        <f>B14='C-1'!H13</f>
        <v>0</v>
      </c>
      <c r="M14" s="187" t="s">
        <v>46</v>
      </c>
      <c r="N14" s="188">
        <f>SUM(N15:N20)</f>
        <v>12043</v>
      </c>
      <c r="O14" s="227">
        <f t="shared" ref="O14:U14" si="5">SUM(O15:O20)</f>
        <v>868</v>
      </c>
      <c r="P14" s="227">
        <f t="shared" si="5"/>
        <v>142</v>
      </c>
      <c r="Q14" s="227">
        <f t="shared" si="5"/>
        <v>379</v>
      </c>
      <c r="R14" s="227">
        <f t="shared" si="5"/>
        <v>8729</v>
      </c>
      <c r="S14" s="227">
        <f t="shared" si="5"/>
        <v>1911</v>
      </c>
      <c r="T14" s="188">
        <f t="shared" si="5"/>
        <v>14</v>
      </c>
      <c r="U14" s="182">
        <f t="shared" si="5"/>
        <v>0</v>
      </c>
      <c r="V14" s="5" t="b">
        <f>N14='C-1'!AC13</f>
        <v>1</v>
      </c>
      <c r="W14" s="237"/>
      <c r="X14" s="15" t="s">
        <v>46</v>
      </c>
      <c r="Y14" s="10">
        <f>SUM(Y15:Y20)</f>
        <v>11249</v>
      </c>
      <c r="Z14" s="9">
        <f t="shared" ref="Z14:AF14" si="6">SUM(Z15:Z20)</f>
        <v>840</v>
      </c>
      <c r="AA14" s="9">
        <f t="shared" si="6"/>
        <v>132</v>
      </c>
      <c r="AB14" s="9">
        <f t="shared" si="6"/>
        <v>342</v>
      </c>
      <c r="AC14" s="9">
        <f t="shared" si="6"/>
        <v>7877</v>
      </c>
      <c r="AD14" s="9">
        <f t="shared" si="6"/>
        <v>2052</v>
      </c>
      <c r="AE14" s="10">
        <f t="shared" si="6"/>
        <v>0</v>
      </c>
      <c r="AF14" s="22">
        <f t="shared" si="6"/>
        <v>6</v>
      </c>
      <c r="AG14" s="5" t="b">
        <f>Y14='C-1'!AY13</f>
        <v>1</v>
      </c>
      <c r="AH14" s="15" t="s">
        <v>46</v>
      </c>
      <c r="AI14" s="159">
        <f>SUM(AI15:AI20)</f>
        <v>10510</v>
      </c>
      <c r="AJ14" s="363">
        <f t="shared" ref="AJ14:AP14" si="7">SUM(AJ15:AJ20)</f>
        <v>680</v>
      </c>
      <c r="AK14" s="363">
        <f t="shared" si="7"/>
        <v>145</v>
      </c>
      <c r="AL14" s="363">
        <f t="shared" si="7"/>
        <v>240</v>
      </c>
      <c r="AM14" s="363">
        <f t="shared" si="7"/>
        <v>7958</v>
      </c>
      <c r="AN14" s="363">
        <f t="shared" si="7"/>
        <v>1486</v>
      </c>
      <c r="AO14" s="159">
        <f t="shared" si="7"/>
        <v>0</v>
      </c>
      <c r="AP14" s="363">
        <f t="shared" si="7"/>
        <v>1</v>
      </c>
      <c r="AQ14" s="6" t="b">
        <f>AI14='C-1'!CO13</f>
        <v>1</v>
      </c>
    </row>
    <row r="15" spans="1:43" x14ac:dyDescent="0.35">
      <c r="A15" s="6">
        <v>1</v>
      </c>
      <c r="B15" s="6" t="s">
        <v>403</v>
      </c>
      <c r="C15" s="13">
        <f>SUM(D15:J15)</f>
        <v>5052</v>
      </c>
      <c r="D15" s="57">
        <v>218</v>
      </c>
      <c r="E15" s="57">
        <v>79</v>
      </c>
      <c r="F15" s="57">
        <v>159</v>
      </c>
      <c r="G15" s="57">
        <v>3471</v>
      </c>
      <c r="H15" s="57">
        <v>1124</v>
      </c>
      <c r="I15" s="57">
        <v>0</v>
      </c>
      <c r="J15" s="57">
        <v>1</v>
      </c>
      <c r="K15" s="6" t="b">
        <f>B15='C-1'!H14</f>
        <v>0</v>
      </c>
      <c r="M15" s="175" t="s">
        <v>403</v>
      </c>
      <c r="N15" s="177">
        <f>SUM(O15:U15)</f>
        <v>5064</v>
      </c>
      <c r="O15" s="179">
        <v>141</v>
      </c>
      <c r="P15" s="179">
        <v>72</v>
      </c>
      <c r="Q15" s="179">
        <v>165</v>
      </c>
      <c r="R15" s="179">
        <v>3606</v>
      </c>
      <c r="S15" s="179">
        <v>1080</v>
      </c>
      <c r="T15" s="179">
        <v>0</v>
      </c>
      <c r="U15" s="179"/>
      <c r="V15" s="5" t="b">
        <f>N15='C-1'!AC14</f>
        <v>1</v>
      </c>
      <c r="W15" s="237"/>
      <c r="X15" s="6" t="s">
        <v>413</v>
      </c>
      <c r="Y15" s="13">
        <f t="shared" ref="Y15:Y20" si="8">SUM(Z15:AF15)</f>
        <v>4251</v>
      </c>
      <c r="Z15" s="57">
        <v>88</v>
      </c>
      <c r="AA15" s="57">
        <v>61</v>
      </c>
      <c r="AB15" s="57">
        <v>121</v>
      </c>
      <c r="AC15" s="57">
        <v>2713</v>
      </c>
      <c r="AD15" s="57">
        <v>1267</v>
      </c>
      <c r="AE15" s="57">
        <v>0</v>
      </c>
      <c r="AF15" s="57">
        <v>1</v>
      </c>
      <c r="AG15" s="5" t="b">
        <f>Y15='C-1'!AY14</f>
        <v>1</v>
      </c>
      <c r="AH15" s="6" t="s">
        <v>413</v>
      </c>
      <c r="AI15" s="158">
        <f t="shared" ref="AI15:AI20" si="9">SUM(AJ15:AP15)</f>
        <v>4376</v>
      </c>
      <c r="AJ15" s="365">
        <v>116</v>
      </c>
      <c r="AK15" s="365">
        <v>50</v>
      </c>
      <c r="AL15" s="365">
        <v>101</v>
      </c>
      <c r="AM15" s="365">
        <v>3164</v>
      </c>
      <c r="AN15" s="365">
        <v>945</v>
      </c>
      <c r="AO15" s="365">
        <v>0</v>
      </c>
      <c r="AP15" s="158">
        <v>0</v>
      </c>
      <c r="AQ15" s="6" t="b">
        <f>AI15='C-1'!CO14</f>
        <v>1</v>
      </c>
    </row>
    <row r="16" spans="1:43" x14ac:dyDescent="0.35">
      <c r="A16" s="6">
        <v>2</v>
      </c>
      <c r="B16" s="16" t="s">
        <v>119</v>
      </c>
      <c r="C16" s="13">
        <f t="shared" ref="C16:C76" si="10">SUM(D16:J16)</f>
        <v>2656</v>
      </c>
      <c r="D16" s="57">
        <v>360</v>
      </c>
      <c r="E16" s="57">
        <v>32</v>
      </c>
      <c r="F16" s="57">
        <v>155</v>
      </c>
      <c r="G16" s="57">
        <v>1913</v>
      </c>
      <c r="H16" s="57">
        <v>193</v>
      </c>
      <c r="I16" s="57">
        <v>0</v>
      </c>
      <c r="J16" s="57">
        <v>3</v>
      </c>
      <c r="K16" s="6" t="b">
        <f>B16='C-1'!H15</f>
        <v>0</v>
      </c>
      <c r="M16" s="192" t="s">
        <v>119</v>
      </c>
      <c r="N16" s="177">
        <f t="shared" ref="N16:N79" si="11">SUM(O16:U16)</f>
        <v>2669</v>
      </c>
      <c r="O16" s="179">
        <v>347</v>
      </c>
      <c r="P16" s="179">
        <v>32</v>
      </c>
      <c r="Q16" s="179">
        <v>158</v>
      </c>
      <c r="R16" s="179">
        <v>1931</v>
      </c>
      <c r="S16" s="179">
        <v>192</v>
      </c>
      <c r="T16" s="179">
        <v>9</v>
      </c>
      <c r="U16" s="179"/>
      <c r="V16" s="5" t="b">
        <f>N16='C-1'!AC15</f>
        <v>1</v>
      </c>
      <c r="W16" s="237"/>
      <c r="X16" s="16" t="s">
        <v>481</v>
      </c>
      <c r="Y16" s="13">
        <f t="shared" si="8"/>
        <v>2673</v>
      </c>
      <c r="Z16" s="57">
        <v>341</v>
      </c>
      <c r="AA16" s="57">
        <v>31</v>
      </c>
      <c r="AB16" s="57">
        <v>149</v>
      </c>
      <c r="AC16" s="57">
        <v>1960</v>
      </c>
      <c r="AD16" s="57">
        <v>191</v>
      </c>
      <c r="AE16" s="57">
        <v>0</v>
      </c>
      <c r="AF16" s="57">
        <v>1</v>
      </c>
      <c r="AG16" s="5" t="b">
        <f>Y16='C-1'!AY15</f>
        <v>1</v>
      </c>
      <c r="AH16" s="16" t="s">
        <v>481</v>
      </c>
      <c r="AI16" s="158">
        <f t="shared" si="9"/>
        <v>2572</v>
      </c>
      <c r="AJ16" s="365">
        <v>211</v>
      </c>
      <c r="AK16" s="365">
        <v>41</v>
      </c>
      <c r="AL16" s="365">
        <v>52</v>
      </c>
      <c r="AM16" s="365">
        <v>1948</v>
      </c>
      <c r="AN16" s="365">
        <v>320</v>
      </c>
      <c r="AO16" s="365">
        <v>0</v>
      </c>
      <c r="AP16" s="158">
        <v>0</v>
      </c>
      <c r="AQ16" s="6" t="b">
        <f>AI16='C-1'!CO15</f>
        <v>1</v>
      </c>
    </row>
    <row r="17" spans="1:43" x14ac:dyDescent="0.35">
      <c r="A17" s="6">
        <v>3</v>
      </c>
      <c r="B17" s="6" t="s">
        <v>503</v>
      </c>
      <c r="C17" s="13">
        <f t="shared" si="10"/>
        <v>1311</v>
      </c>
      <c r="D17" s="57">
        <v>280</v>
      </c>
      <c r="E17" s="57">
        <v>5</v>
      </c>
      <c r="F17" s="57">
        <v>49</v>
      </c>
      <c r="G17" s="57">
        <v>441</v>
      </c>
      <c r="H17" s="57">
        <v>534</v>
      </c>
      <c r="I17" s="57">
        <v>0</v>
      </c>
      <c r="J17" s="57">
        <v>2</v>
      </c>
      <c r="K17" s="6" t="b">
        <f>B17='C-1'!H16</f>
        <v>0</v>
      </c>
      <c r="M17" s="175" t="s">
        <v>503</v>
      </c>
      <c r="N17" s="177">
        <f t="shared" si="11"/>
        <v>933</v>
      </c>
      <c r="O17" s="179">
        <v>144</v>
      </c>
      <c r="P17" s="179">
        <v>6</v>
      </c>
      <c r="Q17" s="179">
        <v>23</v>
      </c>
      <c r="R17" s="179">
        <v>314</v>
      </c>
      <c r="S17" s="179">
        <v>445</v>
      </c>
      <c r="T17" s="179">
        <v>1</v>
      </c>
      <c r="U17" s="179"/>
      <c r="V17" s="5" t="b">
        <f>N17='C-1'!AC16</f>
        <v>1</v>
      </c>
      <c r="W17" s="237"/>
      <c r="X17" s="6" t="s">
        <v>120</v>
      </c>
      <c r="Y17" s="13">
        <f t="shared" si="8"/>
        <v>841</v>
      </c>
      <c r="Z17" s="57">
        <v>148</v>
      </c>
      <c r="AA17" s="57">
        <v>7</v>
      </c>
      <c r="AB17" s="57">
        <v>25</v>
      </c>
      <c r="AC17" s="57">
        <v>264</v>
      </c>
      <c r="AD17" s="57">
        <v>395</v>
      </c>
      <c r="AE17" s="57">
        <v>0</v>
      </c>
      <c r="AF17" s="57">
        <v>2</v>
      </c>
      <c r="AG17" s="5" t="b">
        <f>Y17='C-1'!AY16</f>
        <v>1</v>
      </c>
      <c r="AH17" s="6" t="s">
        <v>120</v>
      </c>
      <c r="AI17" s="158">
        <f t="shared" si="9"/>
        <v>159</v>
      </c>
      <c r="AJ17" s="365">
        <v>105</v>
      </c>
      <c r="AK17" s="365">
        <v>22</v>
      </c>
      <c r="AL17" s="365">
        <v>20</v>
      </c>
      <c r="AM17" s="365">
        <v>4</v>
      </c>
      <c r="AN17" s="365">
        <v>7</v>
      </c>
      <c r="AO17" s="365">
        <v>0</v>
      </c>
      <c r="AP17" s="158">
        <v>1</v>
      </c>
      <c r="AQ17" s="6" t="b">
        <f>AI17='C-1'!CO16</f>
        <v>1</v>
      </c>
    </row>
    <row r="18" spans="1:43" x14ac:dyDescent="0.35">
      <c r="A18" s="6">
        <v>4</v>
      </c>
      <c r="B18" s="6" t="s">
        <v>552</v>
      </c>
      <c r="C18" s="13">
        <f t="shared" si="10"/>
        <v>339</v>
      </c>
      <c r="D18" s="57">
        <v>14</v>
      </c>
      <c r="E18" s="57">
        <v>5</v>
      </c>
      <c r="F18" s="57">
        <v>7</v>
      </c>
      <c r="G18" s="57">
        <v>275</v>
      </c>
      <c r="H18" s="57">
        <v>37</v>
      </c>
      <c r="I18" s="57">
        <v>0</v>
      </c>
      <c r="J18" s="57">
        <v>1</v>
      </c>
      <c r="K18" s="6" t="b">
        <f>B18='C-1'!H17</f>
        <v>0</v>
      </c>
      <c r="M18" s="175" t="s">
        <v>552</v>
      </c>
      <c r="N18" s="177">
        <f t="shared" si="11"/>
        <v>374</v>
      </c>
      <c r="O18" s="179">
        <v>9</v>
      </c>
      <c r="P18" s="179">
        <v>8</v>
      </c>
      <c r="Q18" s="179">
        <v>6</v>
      </c>
      <c r="R18" s="179">
        <v>317</v>
      </c>
      <c r="S18" s="179">
        <v>33</v>
      </c>
      <c r="T18" s="179">
        <v>1</v>
      </c>
      <c r="U18" s="179"/>
      <c r="V18" s="5" t="b">
        <f>N18='C-1'!AC17</f>
        <v>1</v>
      </c>
      <c r="W18" s="237"/>
      <c r="X18" s="6" t="s">
        <v>121</v>
      </c>
      <c r="Y18" s="13">
        <f t="shared" si="8"/>
        <v>408</v>
      </c>
      <c r="Z18" s="57">
        <v>10</v>
      </c>
      <c r="AA18" s="57">
        <v>9</v>
      </c>
      <c r="AB18" s="57">
        <v>11</v>
      </c>
      <c r="AC18" s="57">
        <v>347</v>
      </c>
      <c r="AD18" s="57">
        <v>31</v>
      </c>
      <c r="AE18" s="57">
        <v>0</v>
      </c>
      <c r="AF18" s="57">
        <v>0</v>
      </c>
      <c r="AG18" s="5" t="b">
        <f>Y18='C-1'!AY17</f>
        <v>1</v>
      </c>
      <c r="AH18" s="6" t="s">
        <v>121</v>
      </c>
      <c r="AI18" s="158">
        <f t="shared" si="9"/>
        <v>302</v>
      </c>
      <c r="AJ18" s="365">
        <v>9</v>
      </c>
      <c r="AK18" s="365">
        <v>6</v>
      </c>
      <c r="AL18" s="365">
        <v>16</v>
      </c>
      <c r="AM18" s="365">
        <v>243</v>
      </c>
      <c r="AN18" s="365">
        <v>28</v>
      </c>
      <c r="AO18" s="365">
        <v>0</v>
      </c>
      <c r="AP18" s="158">
        <v>0</v>
      </c>
      <c r="AQ18" s="6" t="b">
        <f>AI18='C-1'!CO17</f>
        <v>1</v>
      </c>
    </row>
    <row r="19" spans="1:43" x14ac:dyDescent="0.35">
      <c r="A19" s="6">
        <v>5</v>
      </c>
      <c r="B19" s="6" t="s">
        <v>553</v>
      </c>
      <c r="C19" s="13">
        <f t="shared" si="10"/>
        <v>2750</v>
      </c>
      <c r="D19" s="57">
        <v>129</v>
      </c>
      <c r="E19" s="57">
        <v>22</v>
      </c>
      <c r="F19" s="57">
        <v>23</v>
      </c>
      <c r="G19" s="57">
        <v>2506</v>
      </c>
      <c r="H19" s="57">
        <v>68</v>
      </c>
      <c r="I19" s="57">
        <v>0</v>
      </c>
      <c r="J19" s="57">
        <v>2</v>
      </c>
      <c r="K19" s="6" t="b">
        <f>B19='C-1'!H18</f>
        <v>0</v>
      </c>
      <c r="M19" s="175" t="s">
        <v>553</v>
      </c>
      <c r="N19" s="177">
        <f t="shared" si="11"/>
        <v>2784</v>
      </c>
      <c r="O19" s="179">
        <v>110</v>
      </c>
      <c r="P19" s="179">
        <v>23</v>
      </c>
      <c r="Q19" s="179">
        <v>8</v>
      </c>
      <c r="R19" s="179">
        <v>2528</v>
      </c>
      <c r="S19" s="179">
        <v>115</v>
      </c>
      <c r="T19" s="179">
        <v>0</v>
      </c>
      <c r="U19" s="179"/>
      <c r="V19" s="5" t="b">
        <f>N19='C-1'!AC18</f>
        <v>1</v>
      </c>
      <c r="W19" s="237"/>
      <c r="X19" s="6" t="s">
        <v>122</v>
      </c>
      <c r="Y19" s="13">
        <f t="shared" si="8"/>
        <v>2851</v>
      </c>
      <c r="Z19" s="57">
        <v>139</v>
      </c>
      <c r="AA19" s="57">
        <v>23</v>
      </c>
      <c r="AB19" s="57">
        <v>8</v>
      </c>
      <c r="AC19" s="57">
        <v>2560</v>
      </c>
      <c r="AD19" s="57">
        <v>119</v>
      </c>
      <c r="AE19" s="57">
        <v>0</v>
      </c>
      <c r="AF19" s="57">
        <v>2</v>
      </c>
      <c r="AG19" s="5" t="b">
        <f>Y19='C-1'!AY18</f>
        <v>1</v>
      </c>
      <c r="AH19" s="6" t="s">
        <v>122</v>
      </c>
      <c r="AI19" s="158">
        <f t="shared" si="9"/>
        <v>2878</v>
      </c>
      <c r="AJ19" s="365">
        <v>144</v>
      </c>
      <c r="AK19" s="365">
        <v>25</v>
      </c>
      <c r="AL19" s="365">
        <v>19</v>
      </c>
      <c r="AM19" s="365">
        <v>2568</v>
      </c>
      <c r="AN19" s="365">
        <v>122</v>
      </c>
      <c r="AO19" s="365">
        <v>0</v>
      </c>
      <c r="AP19" s="158">
        <v>0</v>
      </c>
      <c r="AQ19" s="6" t="b">
        <f>AI19='C-1'!CO18</f>
        <v>1</v>
      </c>
    </row>
    <row r="20" spans="1:43" x14ac:dyDescent="0.35">
      <c r="A20" s="6">
        <v>6</v>
      </c>
      <c r="B20" s="6" t="s">
        <v>554</v>
      </c>
      <c r="C20" s="13">
        <f t="shared" si="10"/>
        <v>212</v>
      </c>
      <c r="D20" s="57">
        <v>119</v>
      </c>
      <c r="E20" s="57">
        <v>1</v>
      </c>
      <c r="F20" s="57">
        <v>11</v>
      </c>
      <c r="G20" s="57">
        <v>34</v>
      </c>
      <c r="H20" s="57">
        <v>45</v>
      </c>
      <c r="I20" s="57">
        <v>0</v>
      </c>
      <c r="J20" s="57">
        <v>2</v>
      </c>
      <c r="K20" s="6" t="b">
        <f>B20='C-1'!H19</f>
        <v>0</v>
      </c>
      <c r="M20" s="175" t="s">
        <v>554</v>
      </c>
      <c r="N20" s="177">
        <f t="shared" si="11"/>
        <v>219</v>
      </c>
      <c r="O20" s="179">
        <v>117</v>
      </c>
      <c r="P20" s="179">
        <v>1</v>
      </c>
      <c r="Q20" s="179">
        <v>19</v>
      </c>
      <c r="R20" s="179">
        <v>33</v>
      </c>
      <c r="S20" s="179">
        <v>46</v>
      </c>
      <c r="T20" s="179">
        <v>3</v>
      </c>
      <c r="U20" s="179"/>
      <c r="V20" s="5" t="b">
        <f>N20='C-1'!AC19</f>
        <v>1</v>
      </c>
      <c r="W20" s="237"/>
      <c r="X20" s="6" t="s">
        <v>123</v>
      </c>
      <c r="Y20" s="13">
        <f t="shared" si="8"/>
        <v>225</v>
      </c>
      <c r="Z20" s="57">
        <v>114</v>
      </c>
      <c r="AA20" s="57">
        <v>1</v>
      </c>
      <c r="AB20" s="57">
        <v>28</v>
      </c>
      <c r="AC20" s="57">
        <v>33</v>
      </c>
      <c r="AD20" s="57">
        <v>49</v>
      </c>
      <c r="AE20" s="57">
        <v>0</v>
      </c>
      <c r="AF20" s="57">
        <v>0</v>
      </c>
      <c r="AG20" s="5" t="b">
        <f>Y20='C-1'!AY19</f>
        <v>1</v>
      </c>
      <c r="AH20" s="6" t="s">
        <v>123</v>
      </c>
      <c r="AI20" s="158">
        <f t="shared" si="9"/>
        <v>223</v>
      </c>
      <c r="AJ20" s="365">
        <v>95</v>
      </c>
      <c r="AK20" s="365">
        <v>1</v>
      </c>
      <c r="AL20" s="365">
        <v>32</v>
      </c>
      <c r="AM20" s="365">
        <v>31</v>
      </c>
      <c r="AN20" s="365">
        <v>64</v>
      </c>
      <c r="AO20" s="365">
        <v>0</v>
      </c>
      <c r="AP20" s="158">
        <v>0</v>
      </c>
      <c r="AQ20" s="6" t="b">
        <f>AI20='C-1'!CO19</f>
        <v>1</v>
      </c>
    </row>
    <row r="21" spans="1:43" x14ac:dyDescent="0.35">
      <c r="B21" s="17"/>
      <c r="C21" s="13"/>
      <c r="D21" s="57"/>
      <c r="E21" s="57"/>
      <c r="F21" s="57"/>
      <c r="G21" s="57"/>
      <c r="H21" s="57"/>
      <c r="I21" s="57"/>
      <c r="J21" s="57"/>
      <c r="M21" s="185"/>
      <c r="N21" s="177"/>
      <c r="O21" s="179"/>
      <c r="P21" s="179"/>
      <c r="Q21" s="179"/>
      <c r="R21" s="179"/>
      <c r="S21" s="179"/>
      <c r="T21" s="179"/>
      <c r="U21" s="183"/>
      <c r="V21" s="5"/>
      <c r="W21" s="237"/>
      <c r="X21" s="17"/>
      <c r="Y21" s="13"/>
      <c r="Z21" s="57"/>
      <c r="AA21" s="57"/>
      <c r="AB21" s="57"/>
      <c r="AC21" s="57"/>
      <c r="AD21" s="57"/>
      <c r="AE21" s="57"/>
      <c r="AF21" s="5"/>
      <c r="AG21" s="5" t="b">
        <f>Y21='C-1'!AY20</f>
        <v>1</v>
      </c>
      <c r="AH21" s="17"/>
      <c r="AI21" s="158"/>
      <c r="AJ21" s="158"/>
      <c r="AK21" s="158"/>
      <c r="AL21" s="158"/>
      <c r="AM21" s="158"/>
      <c r="AN21" s="158"/>
      <c r="AO21" s="158"/>
      <c r="AP21" s="364"/>
      <c r="AQ21" s="6" t="b">
        <f>AI21='C-1'!CO20</f>
        <v>1</v>
      </c>
    </row>
    <row r="22" spans="1:43" x14ac:dyDescent="0.35">
      <c r="B22" s="15" t="s">
        <v>47</v>
      </c>
      <c r="C22" s="10">
        <f>SUM(C23)</f>
        <v>16885</v>
      </c>
      <c r="D22" s="9">
        <f t="shared" ref="D22:J22" si="12">SUM(D23)</f>
        <v>917</v>
      </c>
      <c r="E22" s="9">
        <f t="shared" si="12"/>
        <v>239</v>
      </c>
      <c r="F22" s="9">
        <f t="shared" si="12"/>
        <v>137</v>
      </c>
      <c r="G22" s="9">
        <f t="shared" si="12"/>
        <v>11272</v>
      </c>
      <c r="H22" s="9">
        <f t="shared" si="12"/>
        <v>4318</v>
      </c>
      <c r="I22" s="10">
        <f>SUM(I23)</f>
        <v>0</v>
      </c>
      <c r="J22" s="10">
        <f t="shared" si="12"/>
        <v>2</v>
      </c>
      <c r="K22" s="6" t="b">
        <f>B22='C-1'!H21</f>
        <v>0</v>
      </c>
      <c r="M22" s="187" t="s">
        <v>47</v>
      </c>
      <c r="N22" s="188">
        <f>SUM(N23)</f>
        <v>17154</v>
      </c>
      <c r="O22" s="227">
        <f t="shared" ref="O22:U22" si="13">SUM(O23)</f>
        <v>897</v>
      </c>
      <c r="P22" s="227">
        <f t="shared" si="13"/>
        <v>255</v>
      </c>
      <c r="Q22" s="227">
        <f t="shared" si="13"/>
        <v>107</v>
      </c>
      <c r="R22" s="227">
        <f t="shared" si="13"/>
        <v>11744</v>
      </c>
      <c r="S22" s="227">
        <f t="shared" si="13"/>
        <v>4145</v>
      </c>
      <c r="T22" s="188">
        <f t="shared" si="13"/>
        <v>6</v>
      </c>
      <c r="U22" s="182">
        <f t="shared" si="13"/>
        <v>0</v>
      </c>
      <c r="V22" s="5" t="b">
        <f>N22='C-1'!AC21</f>
        <v>1</v>
      </c>
      <c r="W22" s="237"/>
      <c r="X22" s="15" t="s">
        <v>47</v>
      </c>
      <c r="Y22" s="10">
        <f>SUM(Y23)</f>
        <v>17537</v>
      </c>
      <c r="Z22" s="9">
        <f>SUM(Z23)</f>
        <v>961</v>
      </c>
      <c r="AA22" s="9">
        <f t="shared" ref="AA22:AF22" si="14">SUM(AA23)</f>
        <v>202</v>
      </c>
      <c r="AB22" s="9">
        <f t="shared" si="14"/>
        <v>118</v>
      </c>
      <c r="AC22" s="9">
        <f t="shared" si="14"/>
        <v>12249</v>
      </c>
      <c r="AD22" s="9">
        <f t="shared" si="14"/>
        <v>4005</v>
      </c>
      <c r="AE22" s="10">
        <f t="shared" si="14"/>
        <v>0</v>
      </c>
      <c r="AF22" s="22">
        <f t="shared" si="14"/>
        <v>2</v>
      </c>
      <c r="AG22" s="5" t="b">
        <f>Y22='C-1'!AY21</f>
        <v>1</v>
      </c>
      <c r="AH22" s="15" t="s">
        <v>47</v>
      </c>
      <c r="AI22" s="159">
        <f>SUM(AI23)</f>
        <v>16610</v>
      </c>
      <c r="AJ22" s="363">
        <f>SUM(AJ23)</f>
        <v>1022</v>
      </c>
      <c r="AK22" s="363">
        <f t="shared" ref="AK22:AP22" si="15">SUM(AK23)</f>
        <v>156</v>
      </c>
      <c r="AL22" s="363">
        <f t="shared" si="15"/>
        <v>102</v>
      </c>
      <c r="AM22" s="363">
        <f t="shared" si="15"/>
        <v>10751</v>
      </c>
      <c r="AN22" s="363">
        <f t="shared" si="15"/>
        <v>4575</v>
      </c>
      <c r="AO22" s="159">
        <f t="shared" si="15"/>
        <v>0</v>
      </c>
      <c r="AP22" s="363">
        <f t="shared" si="15"/>
        <v>4</v>
      </c>
      <c r="AQ22" s="6" t="b">
        <f>AI22='C-1'!CO21</f>
        <v>1</v>
      </c>
    </row>
    <row r="23" spans="1:43" x14ac:dyDescent="0.35">
      <c r="A23" s="6">
        <v>7</v>
      </c>
      <c r="B23" s="16" t="s">
        <v>426</v>
      </c>
      <c r="C23" s="13">
        <f t="shared" si="10"/>
        <v>16885</v>
      </c>
      <c r="D23" s="57">
        <v>917</v>
      </c>
      <c r="E23" s="57">
        <v>239</v>
      </c>
      <c r="F23" s="57">
        <v>137</v>
      </c>
      <c r="G23" s="57">
        <v>11272</v>
      </c>
      <c r="H23" s="57">
        <v>4318</v>
      </c>
      <c r="I23" s="57">
        <v>0</v>
      </c>
      <c r="J23" s="57">
        <v>2</v>
      </c>
      <c r="K23" s="6" t="b">
        <f>B23='C-1'!H22</f>
        <v>0</v>
      </c>
      <c r="M23" s="192" t="s">
        <v>426</v>
      </c>
      <c r="N23" s="177">
        <f t="shared" si="11"/>
        <v>17154</v>
      </c>
      <c r="O23" s="179">
        <v>897</v>
      </c>
      <c r="P23" s="179">
        <v>255</v>
      </c>
      <c r="Q23" s="179">
        <v>107</v>
      </c>
      <c r="R23" s="179">
        <v>11744</v>
      </c>
      <c r="S23" s="179">
        <v>4145</v>
      </c>
      <c r="T23" s="179">
        <v>6</v>
      </c>
      <c r="U23" s="179"/>
      <c r="V23" s="5" t="b">
        <f>N23='C-1'!AC22</f>
        <v>1</v>
      </c>
      <c r="W23" s="237"/>
      <c r="X23" s="16" t="s">
        <v>426</v>
      </c>
      <c r="Y23" s="13">
        <f>SUM(Z23:AF23)</f>
        <v>17537</v>
      </c>
      <c r="Z23" s="57">
        <v>961</v>
      </c>
      <c r="AA23" s="57">
        <v>202</v>
      </c>
      <c r="AB23" s="57">
        <v>118</v>
      </c>
      <c r="AC23" s="57">
        <v>12249</v>
      </c>
      <c r="AD23" s="57">
        <v>4005</v>
      </c>
      <c r="AE23" s="57">
        <v>0</v>
      </c>
      <c r="AF23" s="57">
        <v>2</v>
      </c>
      <c r="AG23" s="5" t="b">
        <f>Y23='C-1'!AY22</f>
        <v>1</v>
      </c>
      <c r="AH23" s="16" t="s">
        <v>426</v>
      </c>
      <c r="AI23" s="158">
        <f>SUM(AJ23:AP23)</f>
        <v>16610</v>
      </c>
      <c r="AJ23" s="158">
        <v>1022</v>
      </c>
      <c r="AK23" s="158">
        <v>156</v>
      </c>
      <c r="AL23" s="158">
        <v>102</v>
      </c>
      <c r="AM23" s="158">
        <v>10751</v>
      </c>
      <c r="AN23" s="158">
        <v>4575</v>
      </c>
      <c r="AO23" s="158">
        <v>0</v>
      </c>
      <c r="AP23" s="364">
        <v>4</v>
      </c>
      <c r="AQ23" s="6" t="b">
        <f>AI23='C-1'!CO22</f>
        <v>1</v>
      </c>
    </row>
    <row r="24" spans="1:43" x14ac:dyDescent="0.35">
      <c r="B24" s="17"/>
      <c r="C24" s="13"/>
      <c r="D24" s="57"/>
      <c r="E24" s="57"/>
      <c r="F24" s="57"/>
      <c r="G24" s="57"/>
      <c r="H24" s="57"/>
      <c r="I24" s="57"/>
      <c r="J24" s="57"/>
      <c r="M24" s="185"/>
      <c r="N24" s="177"/>
      <c r="O24" s="179"/>
      <c r="P24" s="179"/>
      <c r="Q24" s="179"/>
      <c r="R24" s="179"/>
      <c r="S24" s="179"/>
      <c r="T24" s="179"/>
      <c r="U24" s="183"/>
      <c r="V24" s="5"/>
      <c r="W24" s="237"/>
      <c r="X24" s="17"/>
      <c r="Y24" s="13"/>
      <c r="Z24" s="57"/>
      <c r="AA24" s="57"/>
      <c r="AB24" s="57"/>
      <c r="AC24" s="57"/>
      <c r="AD24" s="57"/>
      <c r="AE24" s="57"/>
      <c r="AF24" s="5"/>
      <c r="AG24" s="5" t="b">
        <f>Y24='C-1'!AY23</f>
        <v>1</v>
      </c>
      <c r="AH24" s="17"/>
      <c r="AI24" s="158"/>
      <c r="AJ24" s="158"/>
      <c r="AK24" s="158"/>
      <c r="AL24" s="158"/>
      <c r="AM24" s="158"/>
      <c r="AN24" s="158"/>
      <c r="AO24" s="158"/>
      <c r="AP24" s="364"/>
      <c r="AQ24" s="6" t="b">
        <f>AI24='C-1'!CO23</f>
        <v>1</v>
      </c>
    </row>
    <row r="25" spans="1:43" x14ac:dyDescent="0.35">
      <c r="B25" s="15" t="s">
        <v>48</v>
      </c>
      <c r="C25" s="10">
        <f>SUM(C26:C32)</f>
        <v>22377</v>
      </c>
      <c r="D25" s="9">
        <f t="shared" ref="D25:J25" si="16">SUM(D26:D32)</f>
        <v>1471</v>
      </c>
      <c r="E25" s="9">
        <f t="shared" si="16"/>
        <v>323</v>
      </c>
      <c r="F25" s="9">
        <f t="shared" si="16"/>
        <v>905</v>
      </c>
      <c r="G25" s="9">
        <f t="shared" si="16"/>
        <v>12812</v>
      </c>
      <c r="H25" s="9">
        <f t="shared" si="16"/>
        <v>6843</v>
      </c>
      <c r="I25" s="10">
        <f t="shared" si="16"/>
        <v>0</v>
      </c>
      <c r="J25" s="10">
        <f t="shared" si="16"/>
        <v>23</v>
      </c>
      <c r="K25" s="6" t="b">
        <f>B25='C-1'!H24</f>
        <v>0</v>
      </c>
      <c r="M25" s="187" t="s">
        <v>48</v>
      </c>
      <c r="N25" s="188">
        <f>SUM(N26:N32)</f>
        <v>20739</v>
      </c>
      <c r="O25" s="227">
        <f t="shared" ref="O25:U25" si="17">SUM(O26:O32)</f>
        <v>982</v>
      </c>
      <c r="P25" s="227">
        <f t="shared" si="17"/>
        <v>336</v>
      </c>
      <c r="Q25" s="227">
        <f t="shared" si="17"/>
        <v>676</v>
      </c>
      <c r="R25" s="227">
        <f t="shared" si="17"/>
        <v>11830</v>
      </c>
      <c r="S25" s="227">
        <f t="shared" si="17"/>
        <v>6884</v>
      </c>
      <c r="T25" s="188">
        <f t="shared" si="17"/>
        <v>31</v>
      </c>
      <c r="U25" s="182">
        <f t="shared" si="17"/>
        <v>0</v>
      </c>
      <c r="V25" s="5" t="b">
        <f>N25='C-1'!AC24</f>
        <v>1</v>
      </c>
      <c r="W25" s="237"/>
      <c r="X25" s="15" t="s">
        <v>48</v>
      </c>
      <c r="Y25" s="10">
        <f>SUM(Y26:Y32)</f>
        <v>21235</v>
      </c>
      <c r="Z25" s="9">
        <f>SUM(Z26:Z32)</f>
        <v>1019</v>
      </c>
      <c r="AA25" s="9">
        <f t="shared" ref="AA25:AF25" si="18">SUM(AA26:AA32)</f>
        <v>315</v>
      </c>
      <c r="AB25" s="9">
        <f t="shared" si="18"/>
        <v>680</v>
      </c>
      <c r="AC25" s="9">
        <f t="shared" si="18"/>
        <v>12408</v>
      </c>
      <c r="AD25" s="9">
        <f t="shared" si="18"/>
        <v>6773</v>
      </c>
      <c r="AE25" s="10">
        <f t="shared" si="18"/>
        <v>0</v>
      </c>
      <c r="AF25" s="22">
        <f t="shared" si="18"/>
        <v>40</v>
      </c>
      <c r="AG25" s="5" t="b">
        <f>Y25='C-1'!AY24</f>
        <v>1</v>
      </c>
      <c r="AH25" s="15" t="s">
        <v>48</v>
      </c>
      <c r="AI25" s="159">
        <f>SUM(AI26:AI32)</f>
        <v>20933</v>
      </c>
      <c r="AJ25" s="363">
        <f>SUM(AJ26:AJ32)</f>
        <v>1107</v>
      </c>
      <c r="AK25" s="363">
        <f t="shared" ref="AK25:AP25" si="19">SUM(AK26:AK32)</f>
        <v>323</v>
      </c>
      <c r="AL25" s="363">
        <f t="shared" si="19"/>
        <v>320</v>
      </c>
      <c r="AM25" s="363">
        <f t="shared" si="19"/>
        <v>12081</v>
      </c>
      <c r="AN25" s="363">
        <f t="shared" si="19"/>
        <v>7040</v>
      </c>
      <c r="AO25" s="159">
        <f t="shared" si="19"/>
        <v>0</v>
      </c>
      <c r="AP25" s="363">
        <f t="shared" si="19"/>
        <v>62</v>
      </c>
      <c r="AQ25" s="6" t="b">
        <f>AI25='C-1'!CO24</f>
        <v>1</v>
      </c>
    </row>
    <row r="26" spans="1:43" x14ac:dyDescent="0.35">
      <c r="A26" s="6">
        <v>8</v>
      </c>
      <c r="B26" s="16" t="s">
        <v>169</v>
      </c>
      <c r="C26" s="13">
        <f t="shared" si="10"/>
        <v>3980</v>
      </c>
      <c r="D26" s="57">
        <v>200</v>
      </c>
      <c r="E26" s="57">
        <v>40</v>
      </c>
      <c r="F26" s="57">
        <v>40</v>
      </c>
      <c r="G26" s="57">
        <v>3102</v>
      </c>
      <c r="H26" s="57">
        <v>597</v>
      </c>
      <c r="I26" s="57">
        <v>0</v>
      </c>
      <c r="J26" s="57">
        <v>1</v>
      </c>
      <c r="K26" s="6" t="b">
        <f>B26='C-1'!H25</f>
        <v>0</v>
      </c>
      <c r="M26" s="192" t="s">
        <v>169</v>
      </c>
      <c r="N26" s="177">
        <f t="shared" si="11"/>
        <v>4069</v>
      </c>
      <c r="O26" s="179">
        <v>121</v>
      </c>
      <c r="P26" s="179">
        <v>52</v>
      </c>
      <c r="Q26" s="179">
        <v>40</v>
      </c>
      <c r="R26" s="179">
        <v>3292</v>
      </c>
      <c r="S26" s="179">
        <v>564</v>
      </c>
      <c r="T26" s="179">
        <v>0</v>
      </c>
      <c r="U26" s="179"/>
      <c r="V26" s="5" t="b">
        <f>N26='C-1'!AC25</f>
        <v>1</v>
      </c>
      <c r="W26" s="237"/>
      <c r="X26" s="16" t="s">
        <v>169</v>
      </c>
      <c r="Y26" s="13">
        <f t="shared" ref="Y26:Y32" si="20">SUM(Z26:AF26)</f>
        <v>4147</v>
      </c>
      <c r="Z26" s="57">
        <v>115</v>
      </c>
      <c r="AA26" s="57">
        <v>32</v>
      </c>
      <c r="AB26" s="57">
        <v>37</v>
      </c>
      <c r="AC26" s="57">
        <v>3443</v>
      </c>
      <c r="AD26" s="57">
        <v>520</v>
      </c>
      <c r="AE26" s="57">
        <v>0</v>
      </c>
      <c r="AF26" s="57">
        <v>0</v>
      </c>
      <c r="AG26" s="5" t="b">
        <f>Y26='C-1'!AY25</f>
        <v>1</v>
      </c>
      <c r="AH26" s="16" t="s">
        <v>169</v>
      </c>
      <c r="AI26" s="158">
        <f t="shared" ref="AI26:AI32" si="21">SUM(AJ26:AP26)</f>
        <v>4065</v>
      </c>
      <c r="AJ26" s="365">
        <v>168</v>
      </c>
      <c r="AK26" s="365">
        <v>36</v>
      </c>
      <c r="AL26" s="365">
        <v>28</v>
      </c>
      <c r="AM26" s="365">
        <v>3245</v>
      </c>
      <c r="AN26" s="365">
        <v>588</v>
      </c>
      <c r="AO26" s="365">
        <v>0</v>
      </c>
      <c r="AP26" s="158">
        <v>0</v>
      </c>
      <c r="AQ26" s="6" t="b">
        <f>AI26='C-1'!CO25</f>
        <v>1</v>
      </c>
    </row>
    <row r="27" spans="1:43" x14ac:dyDescent="0.35">
      <c r="A27" s="6">
        <v>9</v>
      </c>
      <c r="B27" s="6" t="s">
        <v>504</v>
      </c>
      <c r="C27" s="13">
        <f t="shared" si="10"/>
        <v>1514</v>
      </c>
      <c r="D27" s="57">
        <v>178</v>
      </c>
      <c r="E27" s="57">
        <v>4</v>
      </c>
      <c r="F27" s="57">
        <v>135</v>
      </c>
      <c r="G27" s="57">
        <v>506</v>
      </c>
      <c r="H27" s="57">
        <v>690</v>
      </c>
      <c r="I27" s="57">
        <v>0</v>
      </c>
      <c r="J27" s="57">
        <v>1</v>
      </c>
      <c r="K27" s="6" t="b">
        <f>B27='C-1'!H26</f>
        <v>0</v>
      </c>
      <c r="M27" s="175" t="s">
        <v>504</v>
      </c>
      <c r="N27" s="177">
        <f t="shared" si="11"/>
        <v>1404</v>
      </c>
      <c r="O27" s="179">
        <v>126</v>
      </c>
      <c r="P27" s="179">
        <v>11</v>
      </c>
      <c r="Q27" s="179">
        <v>85</v>
      </c>
      <c r="R27" s="179">
        <v>583</v>
      </c>
      <c r="S27" s="179">
        <v>598</v>
      </c>
      <c r="T27" s="179">
        <v>1</v>
      </c>
      <c r="U27" s="179"/>
      <c r="V27" s="5" t="b">
        <f>N27='C-1'!AC26</f>
        <v>1</v>
      </c>
      <c r="W27" s="237"/>
      <c r="X27" s="6" t="s">
        <v>438</v>
      </c>
      <c r="Y27" s="13">
        <f t="shared" si="20"/>
        <v>1459</v>
      </c>
      <c r="Z27" s="57">
        <v>119</v>
      </c>
      <c r="AA27" s="57">
        <v>7</v>
      </c>
      <c r="AB27" s="57">
        <v>72</v>
      </c>
      <c r="AC27" s="57">
        <v>712</v>
      </c>
      <c r="AD27" s="57">
        <v>548</v>
      </c>
      <c r="AE27" s="57">
        <v>0</v>
      </c>
      <c r="AF27" s="57">
        <v>1</v>
      </c>
      <c r="AG27" s="5" t="b">
        <f>Y27='C-1'!AY26</f>
        <v>1</v>
      </c>
      <c r="AH27" s="6" t="s">
        <v>438</v>
      </c>
      <c r="AI27" s="158">
        <f t="shared" si="21"/>
        <v>1338</v>
      </c>
      <c r="AJ27" s="365">
        <v>114</v>
      </c>
      <c r="AK27" s="365">
        <v>7</v>
      </c>
      <c r="AL27" s="365">
        <v>8</v>
      </c>
      <c r="AM27" s="365">
        <v>516</v>
      </c>
      <c r="AN27" s="365">
        <v>692</v>
      </c>
      <c r="AO27" s="365">
        <v>0</v>
      </c>
      <c r="AP27" s="158">
        <v>1</v>
      </c>
      <c r="AQ27" s="6" t="b">
        <f>AI27='C-1'!CO26</f>
        <v>1</v>
      </c>
    </row>
    <row r="28" spans="1:43" x14ac:dyDescent="0.35">
      <c r="A28" s="6">
        <v>10</v>
      </c>
      <c r="B28" s="6" t="s">
        <v>555</v>
      </c>
      <c r="C28" s="13">
        <f t="shared" si="10"/>
        <v>1131</v>
      </c>
      <c r="D28" s="57">
        <v>109</v>
      </c>
      <c r="E28" s="57">
        <v>0</v>
      </c>
      <c r="F28" s="57">
        <v>89</v>
      </c>
      <c r="G28" s="57">
        <v>755</v>
      </c>
      <c r="H28" s="57">
        <v>176</v>
      </c>
      <c r="I28" s="57">
        <v>0</v>
      </c>
      <c r="J28" s="57">
        <v>2</v>
      </c>
      <c r="K28" s="6" t="b">
        <f>B28='C-1'!H27</f>
        <v>0</v>
      </c>
      <c r="M28" s="175" t="s">
        <v>555</v>
      </c>
      <c r="N28" s="177">
        <f t="shared" si="11"/>
        <v>1119</v>
      </c>
      <c r="O28" s="179">
        <v>82</v>
      </c>
      <c r="P28" s="179">
        <v>1</v>
      </c>
      <c r="Q28" s="179">
        <v>58</v>
      </c>
      <c r="R28" s="179">
        <v>806</v>
      </c>
      <c r="S28" s="179">
        <v>165</v>
      </c>
      <c r="T28" s="179">
        <v>7</v>
      </c>
      <c r="U28" s="179"/>
      <c r="V28" s="5" t="b">
        <f>N28='C-1'!AC27</f>
        <v>1</v>
      </c>
      <c r="W28" s="237"/>
      <c r="X28" s="6" t="s">
        <v>439</v>
      </c>
      <c r="Y28" s="13">
        <f t="shared" si="20"/>
        <v>1132</v>
      </c>
      <c r="Z28" s="57">
        <v>78</v>
      </c>
      <c r="AA28" s="57">
        <v>4</v>
      </c>
      <c r="AB28" s="57">
        <v>32</v>
      </c>
      <c r="AC28" s="57">
        <v>851</v>
      </c>
      <c r="AD28" s="57">
        <v>167</v>
      </c>
      <c r="AE28" s="57">
        <v>0</v>
      </c>
      <c r="AF28" s="57">
        <v>0</v>
      </c>
      <c r="AG28" s="5" t="b">
        <f>Y28='C-1'!AY27</f>
        <v>1</v>
      </c>
      <c r="AH28" s="6" t="s">
        <v>439</v>
      </c>
      <c r="AI28" s="158">
        <f t="shared" si="21"/>
        <v>1008</v>
      </c>
      <c r="AJ28" s="365">
        <v>66</v>
      </c>
      <c r="AK28" s="365">
        <v>3</v>
      </c>
      <c r="AL28" s="365">
        <v>37</v>
      </c>
      <c r="AM28" s="365">
        <v>744</v>
      </c>
      <c r="AN28" s="365">
        <v>157</v>
      </c>
      <c r="AO28" s="365">
        <v>0</v>
      </c>
      <c r="AP28" s="158">
        <v>1</v>
      </c>
      <c r="AQ28" s="6" t="b">
        <f>AI28='C-1'!CO27</f>
        <v>1</v>
      </c>
    </row>
    <row r="29" spans="1:43" x14ac:dyDescent="0.35">
      <c r="A29" s="6">
        <v>11</v>
      </c>
      <c r="B29" s="6" t="s">
        <v>505</v>
      </c>
      <c r="C29" s="13">
        <f t="shared" si="10"/>
        <v>3109</v>
      </c>
      <c r="D29" s="57">
        <v>466</v>
      </c>
      <c r="E29" s="57">
        <v>23</v>
      </c>
      <c r="F29" s="57">
        <v>116</v>
      </c>
      <c r="G29" s="57">
        <v>689</v>
      </c>
      <c r="H29" s="57">
        <v>1812</v>
      </c>
      <c r="I29" s="57">
        <v>0</v>
      </c>
      <c r="J29" s="57">
        <v>3</v>
      </c>
      <c r="K29" s="6" t="b">
        <f>B29='C-1'!H28</f>
        <v>0</v>
      </c>
      <c r="M29" s="175" t="s">
        <v>505</v>
      </c>
      <c r="N29" s="177">
        <f t="shared" si="11"/>
        <v>2930</v>
      </c>
      <c r="O29" s="179">
        <v>324</v>
      </c>
      <c r="P29" s="179">
        <v>15</v>
      </c>
      <c r="Q29" s="179">
        <v>111</v>
      </c>
      <c r="R29" s="179">
        <v>404</v>
      </c>
      <c r="S29" s="179">
        <v>2070</v>
      </c>
      <c r="T29" s="179">
        <v>6</v>
      </c>
      <c r="U29" s="179"/>
      <c r="V29" s="5" t="b">
        <f>N29='C-1'!AC28</f>
        <v>1</v>
      </c>
      <c r="W29" s="237"/>
      <c r="X29" s="6" t="s">
        <v>440</v>
      </c>
      <c r="Y29" s="13">
        <f t="shared" si="20"/>
        <v>3048</v>
      </c>
      <c r="Z29" s="57">
        <v>357</v>
      </c>
      <c r="AA29" s="57">
        <v>13</v>
      </c>
      <c r="AB29" s="57">
        <v>121</v>
      </c>
      <c r="AC29" s="57">
        <v>420</v>
      </c>
      <c r="AD29" s="57">
        <v>2127</v>
      </c>
      <c r="AE29" s="57">
        <v>0</v>
      </c>
      <c r="AF29" s="57">
        <v>10</v>
      </c>
      <c r="AG29" s="5" t="b">
        <f>Y29='C-1'!AY28</f>
        <v>1</v>
      </c>
      <c r="AH29" s="6" t="s">
        <v>440</v>
      </c>
      <c r="AI29" s="158">
        <f t="shared" si="21"/>
        <v>3179</v>
      </c>
      <c r="AJ29" s="365">
        <v>371</v>
      </c>
      <c r="AK29" s="365">
        <v>22</v>
      </c>
      <c r="AL29" s="365">
        <v>107</v>
      </c>
      <c r="AM29" s="365">
        <v>404</v>
      </c>
      <c r="AN29" s="365">
        <v>2253</v>
      </c>
      <c r="AO29" s="365">
        <v>0</v>
      </c>
      <c r="AP29" s="158">
        <v>22</v>
      </c>
      <c r="AQ29" s="6" t="b">
        <f>AI29='C-1'!CO28</f>
        <v>1</v>
      </c>
    </row>
    <row r="30" spans="1:43" x14ac:dyDescent="0.35">
      <c r="A30" s="6">
        <v>12</v>
      </c>
      <c r="B30" s="16" t="s">
        <v>404</v>
      </c>
      <c r="C30" s="13">
        <f t="shared" si="10"/>
        <v>9498</v>
      </c>
      <c r="D30" s="57">
        <v>49</v>
      </c>
      <c r="E30" s="57">
        <v>245</v>
      </c>
      <c r="F30" s="57">
        <v>364</v>
      </c>
      <c r="G30" s="57">
        <v>6106</v>
      </c>
      <c r="H30" s="57">
        <v>2723</v>
      </c>
      <c r="I30" s="57">
        <v>0</v>
      </c>
      <c r="J30" s="57">
        <v>11</v>
      </c>
      <c r="K30" s="6" t="b">
        <f>B30='C-1'!H29</f>
        <v>0</v>
      </c>
      <c r="M30" s="192" t="s">
        <v>404</v>
      </c>
      <c r="N30" s="177">
        <f t="shared" si="11"/>
        <v>8174</v>
      </c>
      <c r="O30" s="179">
        <v>27</v>
      </c>
      <c r="P30" s="179">
        <v>247</v>
      </c>
      <c r="Q30" s="179">
        <v>316</v>
      </c>
      <c r="R30" s="179">
        <v>4534</v>
      </c>
      <c r="S30" s="179">
        <v>3047</v>
      </c>
      <c r="T30" s="179">
        <v>3</v>
      </c>
      <c r="U30" s="179"/>
      <c r="V30" s="5" t="b">
        <f>N30='C-1'!AC29</f>
        <v>1</v>
      </c>
      <c r="W30" s="237"/>
      <c r="X30" s="16" t="s">
        <v>404</v>
      </c>
      <c r="Y30" s="13">
        <f t="shared" si="20"/>
        <v>8319</v>
      </c>
      <c r="Z30" s="57">
        <v>32</v>
      </c>
      <c r="AA30" s="57">
        <v>251</v>
      </c>
      <c r="AB30" s="57">
        <v>347</v>
      </c>
      <c r="AC30" s="57">
        <v>4697</v>
      </c>
      <c r="AD30" s="57">
        <v>2986</v>
      </c>
      <c r="AE30" s="57">
        <v>0</v>
      </c>
      <c r="AF30" s="57">
        <v>6</v>
      </c>
      <c r="AG30" s="5" t="b">
        <f>Y30='C-1'!AY29</f>
        <v>1</v>
      </c>
      <c r="AH30" s="16" t="s">
        <v>404</v>
      </c>
      <c r="AI30" s="158">
        <f t="shared" si="21"/>
        <v>8492</v>
      </c>
      <c r="AJ30" s="365">
        <v>41</v>
      </c>
      <c r="AK30" s="365">
        <v>242</v>
      </c>
      <c r="AL30" s="365">
        <v>77</v>
      </c>
      <c r="AM30" s="365">
        <v>5256</v>
      </c>
      <c r="AN30" s="365">
        <v>2875</v>
      </c>
      <c r="AO30" s="365">
        <v>0</v>
      </c>
      <c r="AP30" s="158">
        <v>1</v>
      </c>
      <c r="AQ30" s="6" t="b">
        <f>AI30='C-1'!CO29</f>
        <v>1</v>
      </c>
    </row>
    <row r="31" spans="1:43" x14ac:dyDescent="0.35">
      <c r="A31" s="6">
        <v>13</v>
      </c>
      <c r="B31" s="6" t="s">
        <v>506</v>
      </c>
      <c r="C31" s="13">
        <f t="shared" si="10"/>
        <v>2378</v>
      </c>
      <c r="D31" s="57">
        <v>456</v>
      </c>
      <c r="E31" s="57">
        <v>9</v>
      </c>
      <c r="F31" s="57">
        <v>158</v>
      </c>
      <c r="G31" s="57">
        <v>1170</v>
      </c>
      <c r="H31" s="57">
        <v>580</v>
      </c>
      <c r="I31" s="57">
        <v>0</v>
      </c>
      <c r="J31" s="57">
        <v>5</v>
      </c>
      <c r="K31" s="6" t="b">
        <f>B31='C-1'!H30</f>
        <v>0</v>
      </c>
      <c r="M31" s="175" t="s">
        <v>506</v>
      </c>
      <c r="N31" s="177">
        <f t="shared" si="11"/>
        <v>2240</v>
      </c>
      <c r="O31" s="179">
        <v>288</v>
      </c>
      <c r="P31" s="179">
        <v>6</v>
      </c>
      <c r="Q31" s="179">
        <v>61</v>
      </c>
      <c r="R31" s="179">
        <v>1667</v>
      </c>
      <c r="S31" s="179">
        <v>206</v>
      </c>
      <c r="T31" s="179">
        <v>12</v>
      </c>
      <c r="U31" s="179"/>
      <c r="V31" s="5" t="b">
        <f>N31='C-1'!AC30</f>
        <v>1</v>
      </c>
      <c r="W31" s="237"/>
      <c r="X31" s="6" t="s">
        <v>441</v>
      </c>
      <c r="Y31" s="13">
        <f t="shared" si="20"/>
        <v>2302</v>
      </c>
      <c r="Z31" s="57">
        <v>305</v>
      </c>
      <c r="AA31" s="57">
        <v>7</v>
      </c>
      <c r="AB31" s="57">
        <v>63</v>
      </c>
      <c r="AC31" s="57">
        <v>1699</v>
      </c>
      <c r="AD31" s="57">
        <v>207</v>
      </c>
      <c r="AE31" s="57">
        <v>0</v>
      </c>
      <c r="AF31" s="57">
        <v>21</v>
      </c>
      <c r="AG31" s="5" t="b">
        <f>Y31='C-1'!AY30</f>
        <v>1</v>
      </c>
      <c r="AH31" s="6" t="s">
        <v>441</v>
      </c>
      <c r="AI31" s="158">
        <f t="shared" si="21"/>
        <v>2142</v>
      </c>
      <c r="AJ31" s="365">
        <v>328</v>
      </c>
      <c r="AK31" s="365">
        <v>10</v>
      </c>
      <c r="AL31" s="365">
        <v>60</v>
      </c>
      <c r="AM31" s="365">
        <v>1528</v>
      </c>
      <c r="AN31" s="365">
        <v>180</v>
      </c>
      <c r="AO31" s="365">
        <v>0</v>
      </c>
      <c r="AP31" s="158">
        <v>36</v>
      </c>
      <c r="AQ31" s="6" t="b">
        <f>AI31='C-1'!CO30</f>
        <v>1</v>
      </c>
    </row>
    <row r="32" spans="1:43" x14ac:dyDescent="0.35">
      <c r="A32" s="6">
        <v>14</v>
      </c>
      <c r="B32" s="6" t="s">
        <v>507</v>
      </c>
      <c r="C32" s="13">
        <f t="shared" si="10"/>
        <v>767</v>
      </c>
      <c r="D32" s="57">
        <v>13</v>
      </c>
      <c r="E32" s="57">
        <v>2</v>
      </c>
      <c r="F32" s="57">
        <v>3</v>
      </c>
      <c r="G32" s="57">
        <v>484</v>
      </c>
      <c r="H32" s="57">
        <v>265</v>
      </c>
      <c r="I32" s="57">
        <v>0</v>
      </c>
      <c r="J32" s="57">
        <v>0</v>
      </c>
      <c r="K32" s="6" t="b">
        <f>B32='C-1'!H31</f>
        <v>0</v>
      </c>
      <c r="M32" s="175" t="s">
        <v>507</v>
      </c>
      <c r="N32" s="177">
        <f t="shared" si="11"/>
        <v>803</v>
      </c>
      <c r="O32" s="179">
        <v>14</v>
      </c>
      <c r="P32" s="179">
        <v>4</v>
      </c>
      <c r="Q32" s="179">
        <v>5</v>
      </c>
      <c r="R32" s="179">
        <v>544</v>
      </c>
      <c r="S32" s="179">
        <v>234</v>
      </c>
      <c r="T32" s="179">
        <v>2</v>
      </c>
      <c r="U32" s="179"/>
      <c r="V32" s="5" t="b">
        <f>N32='C-1'!AC31</f>
        <v>1</v>
      </c>
      <c r="W32" s="237"/>
      <c r="X32" s="6" t="s">
        <v>482</v>
      </c>
      <c r="Y32" s="13">
        <f t="shared" si="20"/>
        <v>828</v>
      </c>
      <c r="Z32" s="57">
        <v>13</v>
      </c>
      <c r="AA32" s="57">
        <v>1</v>
      </c>
      <c r="AB32" s="57">
        <v>8</v>
      </c>
      <c r="AC32" s="57">
        <v>586</v>
      </c>
      <c r="AD32" s="57">
        <v>218</v>
      </c>
      <c r="AE32" s="57">
        <v>0</v>
      </c>
      <c r="AF32" s="57">
        <v>2</v>
      </c>
      <c r="AG32" s="5" t="b">
        <f>Y32='C-1'!AY31</f>
        <v>1</v>
      </c>
      <c r="AH32" s="6" t="s">
        <v>482</v>
      </c>
      <c r="AI32" s="158">
        <f t="shared" si="21"/>
        <v>709</v>
      </c>
      <c r="AJ32" s="365">
        <v>19</v>
      </c>
      <c r="AK32" s="365">
        <v>3</v>
      </c>
      <c r="AL32" s="365">
        <v>3</v>
      </c>
      <c r="AM32" s="365">
        <v>388</v>
      </c>
      <c r="AN32" s="365">
        <v>295</v>
      </c>
      <c r="AO32" s="365">
        <v>0</v>
      </c>
      <c r="AP32" s="158">
        <v>1</v>
      </c>
      <c r="AQ32" s="6" t="b">
        <f>AI32='C-1'!CO31</f>
        <v>1</v>
      </c>
    </row>
    <row r="33" spans="1:43" x14ac:dyDescent="0.35">
      <c r="B33" s="18"/>
      <c r="C33" s="13"/>
      <c r="D33" s="57"/>
      <c r="E33" s="57"/>
      <c r="F33" s="57"/>
      <c r="G33" s="57"/>
      <c r="H33" s="57"/>
      <c r="I33" s="57"/>
      <c r="J33" s="57"/>
      <c r="M33" s="206"/>
      <c r="N33" s="177"/>
      <c r="O33" s="179"/>
      <c r="P33" s="179"/>
      <c r="Q33" s="179"/>
      <c r="R33" s="179"/>
      <c r="S33" s="179"/>
      <c r="T33" s="179"/>
      <c r="U33" s="183"/>
      <c r="V33" s="5"/>
      <c r="W33" s="237"/>
      <c r="X33" s="18"/>
      <c r="Y33" s="13"/>
      <c r="Z33" s="57"/>
      <c r="AA33" s="57"/>
      <c r="AB33" s="57"/>
      <c r="AC33" s="57"/>
      <c r="AD33" s="57"/>
      <c r="AE33" s="57"/>
      <c r="AF33" s="5"/>
      <c r="AG33" s="5" t="b">
        <f>Y33='C-1'!AY32</f>
        <v>1</v>
      </c>
      <c r="AH33" s="18"/>
      <c r="AI33" s="158"/>
      <c r="AJ33" s="158"/>
      <c r="AK33" s="158"/>
      <c r="AL33" s="158"/>
      <c r="AM33" s="158"/>
      <c r="AN33" s="158"/>
      <c r="AO33" s="158"/>
      <c r="AP33" s="364"/>
      <c r="AQ33" s="6" t="b">
        <f>AI33='C-1'!CO32</f>
        <v>1</v>
      </c>
    </row>
    <row r="34" spans="1:43" x14ac:dyDescent="0.35">
      <c r="B34" s="15" t="s">
        <v>49</v>
      </c>
      <c r="C34" s="10">
        <f>SUM(C35:C39)</f>
        <v>14443</v>
      </c>
      <c r="D34" s="9">
        <f t="shared" ref="D34:J34" si="22">SUM(D35:D39)</f>
        <v>1021</v>
      </c>
      <c r="E34" s="9">
        <f t="shared" si="22"/>
        <v>84</v>
      </c>
      <c r="F34" s="9">
        <f t="shared" si="22"/>
        <v>115</v>
      </c>
      <c r="G34" s="9">
        <f t="shared" si="22"/>
        <v>8881</v>
      </c>
      <c r="H34" s="9">
        <f t="shared" si="22"/>
        <v>4314</v>
      </c>
      <c r="I34" s="10">
        <f t="shared" si="22"/>
        <v>0</v>
      </c>
      <c r="J34" s="10">
        <f t="shared" si="22"/>
        <v>28</v>
      </c>
      <c r="K34" s="6" t="b">
        <f>B34='C-1'!H33</f>
        <v>0</v>
      </c>
      <c r="M34" s="187" t="s">
        <v>49</v>
      </c>
      <c r="N34" s="188">
        <f>SUM(N35:N39)</f>
        <v>13507</v>
      </c>
      <c r="O34" s="227">
        <f t="shared" ref="O34:U34" si="23">SUM(O35:O39)</f>
        <v>896</v>
      </c>
      <c r="P34" s="227">
        <f t="shared" si="23"/>
        <v>119</v>
      </c>
      <c r="Q34" s="227">
        <f t="shared" si="23"/>
        <v>107</v>
      </c>
      <c r="R34" s="227">
        <f t="shared" si="23"/>
        <v>8002</v>
      </c>
      <c r="S34" s="227">
        <f t="shared" si="23"/>
        <v>4362</v>
      </c>
      <c r="T34" s="188">
        <f t="shared" si="23"/>
        <v>21</v>
      </c>
      <c r="U34" s="182">
        <f t="shared" si="23"/>
        <v>0</v>
      </c>
      <c r="V34" s="5" t="b">
        <f>N34='C-1'!AC33</f>
        <v>1</v>
      </c>
      <c r="W34" s="237"/>
      <c r="X34" s="15" t="s">
        <v>49</v>
      </c>
      <c r="Y34" s="10">
        <f>SUM(Y35:Y39)</f>
        <v>13156</v>
      </c>
      <c r="Z34" s="9">
        <f>SUM(Z35:Z39)</f>
        <v>671</v>
      </c>
      <c r="AA34" s="9">
        <f t="shared" ref="AA34:AF34" si="24">SUM(AA35:AA39)</f>
        <v>114</v>
      </c>
      <c r="AB34" s="9">
        <f t="shared" si="24"/>
        <v>71</v>
      </c>
      <c r="AC34" s="9">
        <f t="shared" si="24"/>
        <v>7169</v>
      </c>
      <c r="AD34" s="9">
        <f t="shared" si="24"/>
        <v>5116</v>
      </c>
      <c r="AE34" s="10">
        <f t="shared" si="24"/>
        <v>0</v>
      </c>
      <c r="AF34" s="22">
        <f t="shared" si="24"/>
        <v>15</v>
      </c>
      <c r="AG34" s="5" t="b">
        <f>Y34='C-1'!AY33</f>
        <v>1</v>
      </c>
      <c r="AH34" s="15" t="s">
        <v>49</v>
      </c>
      <c r="AI34" s="159">
        <f>SUM(AI35:AI39)</f>
        <v>8556</v>
      </c>
      <c r="AJ34" s="363">
        <f>SUM(AJ35:AJ39)</f>
        <v>555</v>
      </c>
      <c r="AK34" s="363">
        <f t="shared" ref="AK34:AP34" si="25">SUM(AK35:AK39)</f>
        <v>127</v>
      </c>
      <c r="AL34" s="363">
        <f t="shared" si="25"/>
        <v>40</v>
      </c>
      <c r="AM34" s="363">
        <f t="shared" si="25"/>
        <v>5341</v>
      </c>
      <c r="AN34" s="363">
        <f t="shared" si="25"/>
        <v>2474</v>
      </c>
      <c r="AO34" s="159">
        <f t="shared" si="25"/>
        <v>0</v>
      </c>
      <c r="AP34" s="363">
        <f t="shared" si="25"/>
        <v>19</v>
      </c>
      <c r="AQ34" s="6" t="b">
        <f>AI34='C-1'!CO33</f>
        <v>1</v>
      </c>
    </row>
    <row r="35" spans="1:43" x14ac:dyDescent="0.35">
      <c r="A35" s="6">
        <v>15</v>
      </c>
      <c r="B35" s="16" t="s">
        <v>405</v>
      </c>
      <c r="C35" s="13">
        <f t="shared" si="10"/>
        <v>11032</v>
      </c>
      <c r="D35" s="57">
        <v>780</v>
      </c>
      <c r="E35" s="57">
        <v>63</v>
      </c>
      <c r="F35" s="57">
        <v>82</v>
      </c>
      <c r="G35" s="57">
        <v>7340</v>
      </c>
      <c r="H35" s="57">
        <v>2739</v>
      </c>
      <c r="I35" s="57">
        <v>0</v>
      </c>
      <c r="J35" s="57">
        <v>28</v>
      </c>
      <c r="K35" s="6" t="b">
        <f>B35='C-1'!H34</f>
        <v>0</v>
      </c>
      <c r="M35" s="192" t="s">
        <v>405</v>
      </c>
      <c r="N35" s="177">
        <f t="shared" si="11"/>
        <v>10209</v>
      </c>
      <c r="O35" s="179">
        <v>723</v>
      </c>
      <c r="P35" s="179">
        <v>99</v>
      </c>
      <c r="Q35" s="179">
        <v>78</v>
      </c>
      <c r="R35" s="179">
        <v>6502</v>
      </c>
      <c r="S35" s="179">
        <v>2795</v>
      </c>
      <c r="T35" s="179">
        <v>12</v>
      </c>
      <c r="U35" s="179"/>
      <c r="V35" s="5" t="b">
        <f>N35='C-1'!AC34</f>
        <v>1</v>
      </c>
      <c r="W35" s="237"/>
      <c r="X35" s="16" t="s">
        <v>415</v>
      </c>
      <c r="Y35" s="13">
        <f>SUM(Z35:AF35)</f>
        <v>9760</v>
      </c>
      <c r="Z35" s="57">
        <v>484</v>
      </c>
      <c r="AA35" s="57">
        <v>79</v>
      </c>
      <c r="AB35" s="57">
        <v>38</v>
      </c>
      <c r="AC35" s="57">
        <v>5573</v>
      </c>
      <c r="AD35" s="57">
        <v>3586</v>
      </c>
      <c r="AE35" s="57">
        <v>0</v>
      </c>
      <c r="AF35" s="57">
        <v>0</v>
      </c>
      <c r="AG35" s="5" t="b">
        <f>Y35='C-1'!AY34</f>
        <v>1</v>
      </c>
      <c r="AH35" s="16" t="s">
        <v>415</v>
      </c>
      <c r="AI35" s="158">
        <f>SUM(AJ35:AP35)</f>
        <v>5340</v>
      </c>
      <c r="AJ35" s="365">
        <v>388</v>
      </c>
      <c r="AK35" s="365">
        <v>93</v>
      </c>
      <c r="AL35" s="365">
        <v>11</v>
      </c>
      <c r="AM35" s="365">
        <v>4055</v>
      </c>
      <c r="AN35" s="365">
        <v>783</v>
      </c>
      <c r="AO35" s="365">
        <v>0</v>
      </c>
      <c r="AP35" s="158">
        <v>10</v>
      </c>
      <c r="AQ35" s="6" t="b">
        <f>AI35='C-1'!CO34</f>
        <v>1</v>
      </c>
    </row>
    <row r="36" spans="1:43" x14ac:dyDescent="0.35">
      <c r="A36" s="6">
        <v>16</v>
      </c>
      <c r="B36" s="6" t="s">
        <v>516</v>
      </c>
      <c r="C36" s="13">
        <f t="shared" si="10"/>
        <v>1058</v>
      </c>
      <c r="D36" s="57">
        <v>103</v>
      </c>
      <c r="E36" s="57">
        <v>4</v>
      </c>
      <c r="F36" s="57">
        <v>17</v>
      </c>
      <c r="G36" s="57">
        <v>549</v>
      </c>
      <c r="H36" s="57">
        <v>385</v>
      </c>
      <c r="I36" s="57">
        <v>0</v>
      </c>
      <c r="J36" s="57">
        <v>0</v>
      </c>
      <c r="K36" s="6" t="b">
        <f>B36='C-1'!H35</f>
        <v>0</v>
      </c>
      <c r="M36" s="175" t="s">
        <v>516</v>
      </c>
      <c r="N36" s="177">
        <f t="shared" si="11"/>
        <v>921</v>
      </c>
      <c r="O36" s="179">
        <v>53</v>
      </c>
      <c r="P36" s="179">
        <v>7</v>
      </c>
      <c r="Q36" s="179">
        <v>13</v>
      </c>
      <c r="R36" s="179">
        <v>425</v>
      </c>
      <c r="S36" s="179">
        <v>420</v>
      </c>
      <c r="T36" s="179">
        <v>3</v>
      </c>
      <c r="U36" s="179"/>
      <c r="V36" s="5" t="b">
        <f>N36='C-1'!AC35</f>
        <v>1</v>
      </c>
      <c r="W36" s="237"/>
      <c r="X36" s="6" t="s">
        <v>442</v>
      </c>
      <c r="Y36" s="13">
        <f>SUM(Z36:AF36)</f>
        <v>988</v>
      </c>
      <c r="Z36" s="57">
        <v>67</v>
      </c>
      <c r="AA36" s="57">
        <v>9</v>
      </c>
      <c r="AB36" s="57">
        <v>16</v>
      </c>
      <c r="AC36" s="57">
        <v>475</v>
      </c>
      <c r="AD36" s="57">
        <v>418</v>
      </c>
      <c r="AE36" s="57">
        <v>0</v>
      </c>
      <c r="AF36" s="57">
        <v>3</v>
      </c>
      <c r="AG36" s="5" t="b">
        <f>Y36='C-1'!AY35</f>
        <v>1</v>
      </c>
      <c r="AH36" s="6" t="s">
        <v>442</v>
      </c>
      <c r="AI36" s="158">
        <f>SUM(AJ36:AP36)</f>
        <v>958</v>
      </c>
      <c r="AJ36" s="365">
        <v>65</v>
      </c>
      <c r="AK36" s="365">
        <v>9</v>
      </c>
      <c r="AL36" s="365">
        <v>9</v>
      </c>
      <c r="AM36" s="365">
        <v>376</v>
      </c>
      <c r="AN36" s="365">
        <v>498</v>
      </c>
      <c r="AO36" s="365">
        <v>0</v>
      </c>
      <c r="AP36" s="158">
        <v>1</v>
      </c>
      <c r="AQ36" s="6" t="b">
        <f>AI36='C-1'!CO35</f>
        <v>1</v>
      </c>
    </row>
    <row r="37" spans="1:43" x14ac:dyDescent="0.35">
      <c r="A37" s="6">
        <v>17</v>
      </c>
      <c r="B37" s="6" t="s">
        <v>517</v>
      </c>
      <c r="C37" s="13">
        <f t="shared" si="10"/>
        <v>1138</v>
      </c>
      <c r="D37" s="57">
        <v>45</v>
      </c>
      <c r="E37" s="57">
        <v>14</v>
      </c>
      <c r="F37" s="57">
        <v>1</v>
      </c>
      <c r="G37" s="57">
        <v>536</v>
      </c>
      <c r="H37" s="57">
        <v>542</v>
      </c>
      <c r="I37" s="57">
        <v>0</v>
      </c>
      <c r="J37" s="57">
        <v>0</v>
      </c>
      <c r="K37" s="6" t="b">
        <f>B37='C-1'!H36</f>
        <v>0</v>
      </c>
      <c r="M37" s="175" t="s">
        <v>517</v>
      </c>
      <c r="N37" s="177">
        <f t="shared" si="11"/>
        <v>1140</v>
      </c>
      <c r="O37" s="179">
        <v>32</v>
      </c>
      <c r="P37" s="179">
        <v>9</v>
      </c>
      <c r="Q37" s="179">
        <v>1</v>
      </c>
      <c r="R37" s="179">
        <v>610</v>
      </c>
      <c r="S37" s="179">
        <v>485</v>
      </c>
      <c r="T37" s="179">
        <v>3</v>
      </c>
      <c r="U37" s="179"/>
      <c r="V37" s="5" t="b">
        <f>N37='C-1'!AC36</f>
        <v>1</v>
      </c>
      <c r="W37" s="237"/>
      <c r="X37" s="6" t="s">
        <v>130</v>
      </c>
      <c r="Y37" s="13">
        <f>SUM(Z37:AF37)</f>
        <v>1129</v>
      </c>
      <c r="Z37" s="57">
        <v>29</v>
      </c>
      <c r="AA37" s="57">
        <v>19</v>
      </c>
      <c r="AB37" s="57">
        <v>3</v>
      </c>
      <c r="AC37" s="57">
        <v>641</v>
      </c>
      <c r="AD37" s="57">
        <v>429</v>
      </c>
      <c r="AE37" s="57">
        <v>0</v>
      </c>
      <c r="AF37" s="57">
        <v>8</v>
      </c>
      <c r="AG37" s="5" t="b">
        <f>Y37='C-1'!AY36</f>
        <v>1</v>
      </c>
      <c r="AH37" s="6" t="s">
        <v>130</v>
      </c>
      <c r="AI37" s="158">
        <f>SUM(AJ37:AP37)</f>
        <v>1003</v>
      </c>
      <c r="AJ37" s="365">
        <v>39</v>
      </c>
      <c r="AK37" s="365">
        <v>15</v>
      </c>
      <c r="AL37" s="365">
        <v>9</v>
      </c>
      <c r="AM37" s="365">
        <v>586</v>
      </c>
      <c r="AN37" s="365">
        <v>348</v>
      </c>
      <c r="AO37" s="365">
        <v>0</v>
      </c>
      <c r="AP37" s="158">
        <v>6</v>
      </c>
      <c r="AQ37" s="6" t="b">
        <f>AI37='C-1'!CO36</f>
        <v>1</v>
      </c>
    </row>
    <row r="38" spans="1:43" x14ac:dyDescent="0.35">
      <c r="A38" s="6">
        <v>18</v>
      </c>
      <c r="B38" s="6" t="s">
        <v>518</v>
      </c>
      <c r="C38" s="13">
        <f t="shared" si="10"/>
        <v>147</v>
      </c>
      <c r="D38" s="57">
        <v>46</v>
      </c>
      <c r="E38" s="57">
        <v>1</v>
      </c>
      <c r="F38" s="57">
        <v>7</v>
      </c>
      <c r="G38" s="57">
        <v>31</v>
      </c>
      <c r="H38" s="57">
        <v>62</v>
      </c>
      <c r="I38" s="57">
        <v>0</v>
      </c>
      <c r="J38" s="57">
        <v>0</v>
      </c>
      <c r="K38" s="6" t="b">
        <f>B38='C-1'!H37</f>
        <v>0</v>
      </c>
      <c r="M38" s="175" t="s">
        <v>518</v>
      </c>
      <c r="N38" s="177">
        <f t="shared" si="11"/>
        <v>146</v>
      </c>
      <c r="O38" s="179">
        <v>45</v>
      </c>
      <c r="P38" s="179">
        <v>1</v>
      </c>
      <c r="Q38" s="179">
        <v>7</v>
      </c>
      <c r="R38" s="179">
        <v>30</v>
      </c>
      <c r="S38" s="179">
        <v>61</v>
      </c>
      <c r="T38" s="179">
        <v>2</v>
      </c>
      <c r="U38" s="179"/>
      <c r="V38" s="5" t="b">
        <f>N38='C-1'!AC37</f>
        <v>1</v>
      </c>
      <c r="W38" s="237"/>
      <c r="X38" s="6" t="s">
        <v>443</v>
      </c>
      <c r="Y38" s="13">
        <f>SUM(Z38:AF38)</f>
        <v>145</v>
      </c>
      <c r="Z38" s="57">
        <v>45</v>
      </c>
      <c r="AA38" s="57">
        <v>1</v>
      </c>
      <c r="AB38" s="57">
        <v>6</v>
      </c>
      <c r="AC38" s="57">
        <v>30</v>
      </c>
      <c r="AD38" s="57">
        <v>60</v>
      </c>
      <c r="AE38" s="57">
        <v>0</v>
      </c>
      <c r="AF38" s="57">
        <v>3</v>
      </c>
      <c r="AG38" s="5" t="b">
        <f>Y38='C-1'!AY37</f>
        <v>1</v>
      </c>
      <c r="AH38" s="6" t="s">
        <v>443</v>
      </c>
      <c r="AI38" s="158">
        <f>SUM(AJ38:AP38)</f>
        <v>125</v>
      </c>
      <c r="AJ38" s="365">
        <v>37</v>
      </c>
      <c r="AK38" s="365">
        <v>1</v>
      </c>
      <c r="AL38" s="365">
        <v>6</v>
      </c>
      <c r="AM38" s="365">
        <v>29</v>
      </c>
      <c r="AN38" s="365">
        <v>50</v>
      </c>
      <c r="AO38" s="365">
        <v>0</v>
      </c>
      <c r="AP38" s="158">
        <v>2</v>
      </c>
      <c r="AQ38" s="6" t="b">
        <f>AI38='C-1'!CO37</f>
        <v>1</v>
      </c>
    </row>
    <row r="39" spans="1:43" x14ac:dyDescent="0.35">
      <c r="A39" s="6">
        <v>19</v>
      </c>
      <c r="B39" s="6" t="s">
        <v>519</v>
      </c>
      <c r="C39" s="13">
        <f t="shared" si="10"/>
        <v>1068</v>
      </c>
      <c r="D39" s="57">
        <v>47</v>
      </c>
      <c r="E39" s="57">
        <v>2</v>
      </c>
      <c r="F39" s="57">
        <v>8</v>
      </c>
      <c r="G39" s="57">
        <v>425</v>
      </c>
      <c r="H39" s="57">
        <v>586</v>
      </c>
      <c r="I39" s="57">
        <v>0</v>
      </c>
      <c r="J39" s="57">
        <v>0</v>
      </c>
      <c r="K39" s="6" t="b">
        <f>B39='C-1'!H38</f>
        <v>0</v>
      </c>
      <c r="M39" s="175" t="s">
        <v>519</v>
      </c>
      <c r="N39" s="177">
        <f t="shared" si="11"/>
        <v>1091</v>
      </c>
      <c r="O39" s="179">
        <v>43</v>
      </c>
      <c r="P39" s="179">
        <v>3</v>
      </c>
      <c r="Q39" s="179">
        <v>8</v>
      </c>
      <c r="R39" s="179">
        <v>435</v>
      </c>
      <c r="S39" s="179">
        <v>601</v>
      </c>
      <c r="T39" s="179">
        <v>1</v>
      </c>
      <c r="U39" s="179"/>
      <c r="V39" s="5" t="b">
        <f>N39='C-1'!AC38</f>
        <v>1</v>
      </c>
      <c r="W39" s="237"/>
      <c r="X39" s="6" t="s">
        <v>444</v>
      </c>
      <c r="Y39" s="13">
        <f>SUM(Z39:AF39)</f>
        <v>1134</v>
      </c>
      <c r="Z39" s="57">
        <v>46</v>
      </c>
      <c r="AA39" s="57">
        <v>6</v>
      </c>
      <c r="AB39" s="57">
        <v>8</v>
      </c>
      <c r="AC39" s="57">
        <v>450</v>
      </c>
      <c r="AD39" s="57">
        <v>623</v>
      </c>
      <c r="AE39" s="57">
        <v>0</v>
      </c>
      <c r="AF39" s="57">
        <v>1</v>
      </c>
      <c r="AG39" s="5" t="b">
        <f>Y39='C-1'!AY38</f>
        <v>1</v>
      </c>
      <c r="AH39" s="6" t="s">
        <v>444</v>
      </c>
      <c r="AI39" s="158">
        <f>SUM(AJ39:AP39)</f>
        <v>1130</v>
      </c>
      <c r="AJ39" s="365">
        <v>26</v>
      </c>
      <c r="AK39" s="365">
        <v>9</v>
      </c>
      <c r="AL39" s="365">
        <v>5</v>
      </c>
      <c r="AM39" s="365">
        <v>295</v>
      </c>
      <c r="AN39" s="365">
        <v>795</v>
      </c>
      <c r="AO39" s="365">
        <v>0</v>
      </c>
      <c r="AP39" s="158">
        <v>0</v>
      </c>
      <c r="AQ39" s="6" t="b">
        <f>AI39='C-1'!CO38</f>
        <v>1</v>
      </c>
    </row>
    <row r="40" spans="1:43" x14ac:dyDescent="0.35">
      <c r="B40" s="17"/>
      <c r="C40" s="13"/>
      <c r="D40" s="57"/>
      <c r="E40" s="57"/>
      <c r="F40" s="57"/>
      <c r="G40" s="57"/>
      <c r="H40" s="57"/>
      <c r="I40" s="57"/>
      <c r="J40" s="57"/>
      <c r="M40" s="185"/>
      <c r="N40" s="177"/>
      <c r="O40" s="179"/>
      <c r="P40" s="179"/>
      <c r="Q40" s="179"/>
      <c r="R40" s="179"/>
      <c r="S40" s="179"/>
      <c r="T40" s="179"/>
      <c r="U40" s="183"/>
      <c r="V40" s="5"/>
      <c r="W40" s="237"/>
      <c r="X40" s="17"/>
      <c r="Y40" s="13"/>
      <c r="Z40" s="57"/>
      <c r="AA40" s="57"/>
      <c r="AB40" s="57"/>
      <c r="AC40" s="57"/>
      <c r="AD40" s="57"/>
      <c r="AE40" s="57"/>
      <c r="AF40" s="5"/>
      <c r="AG40" s="5" t="b">
        <f>Y40='C-1'!AY39</f>
        <v>1</v>
      </c>
      <c r="AH40" s="17"/>
      <c r="AI40" s="158"/>
      <c r="AJ40" s="158"/>
      <c r="AK40" s="158"/>
      <c r="AL40" s="158"/>
      <c r="AM40" s="158"/>
      <c r="AN40" s="158"/>
      <c r="AO40" s="158"/>
      <c r="AP40" s="364"/>
      <c r="AQ40" s="6" t="b">
        <f>AI40='C-1'!CO39</f>
        <v>1</v>
      </c>
    </row>
    <row r="41" spans="1:43" x14ac:dyDescent="0.35">
      <c r="B41" s="15" t="s">
        <v>50</v>
      </c>
      <c r="C41" s="10">
        <f>SUM(C42:C46)</f>
        <v>11839</v>
      </c>
      <c r="D41" s="9">
        <f t="shared" ref="D41:J41" si="26">SUM(D42:D46)</f>
        <v>826</v>
      </c>
      <c r="E41" s="9">
        <f t="shared" si="26"/>
        <v>131</v>
      </c>
      <c r="F41" s="9">
        <f t="shared" si="26"/>
        <v>860</v>
      </c>
      <c r="G41" s="9">
        <f t="shared" si="26"/>
        <v>9168</v>
      </c>
      <c r="H41" s="9">
        <f t="shared" si="26"/>
        <v>850</v>
      </c>
      <c r="I41" s="10">
        <f t="shared" si="26"/>
        <v>0</v>
      </c>
      <c r="J41" s="10">
        <f t="shared" si="26"/>
        <v>4</v>
      </c>
      <c r="K41" s="6" t="b">
        <f>B41='C-1'!H40</f>
        <v>0</v>
      </c>
      <c r="M41" s="187" t="s">
        <v>50</v>
      </c>
      <c r="N41" s="188">
        <f>SUM(N42:N46)</f>
        <v>11915</v>
      </c>
      <c r="O41" s="227">
        <f t="shared" ref="O41:U41" si="27">SUM(O42:O46)</f>
        <v>558</v>
      </c>
      <c r="P41" s="227">
        <f t="shared" si="27"/>
        <v>125</v>
      </c>
      <c r="Q41" s="227">
        <f t="shared" si="27"/>
        <v>813</v>
      </c>
      <c r="R41" s="227">
        <f t="shared" si="27"/>
        <v>9565</v>
      </c>
      <c r="S41" s="227">
        <f t="shared" si="27"/>
        <v>843</v>
      </c>
      <c r="T41" s="188">
        <f t="shared" si="27"/>
        <v>11</v>
      </c>
      <c r="U41" s="182">
        <f t="shared" si="27"/>
        <v>0</v>
      </c>
      <c r="V41" s="5" t="b">
        <f>N41='C-1'!AC40</f>
        <v>1</v>
      </c>
      <c r="W41" s="237"/>
      <c r="X41" s="15" t="s">
        <v>50</v>
      </c>
      <c r="Y41" s="10">
        <f>SUM(Y42:Y46)</f>
        <v>12157</v>
      </c>
      <c r="Z41" s="9">
        <f>SUM(Z42:Z46)</f>
        <v>574</v>
      </c>
      <c r="AA41" s="9">
        <f t="shared" ref="AA41:AF41" si="28">SUM(AA42:AA46)</f>
        <v>97</v>
      </c>
      <c r="AB41" s="9">
        <f t="shared" si="28"/>
        <v>815</v>
      </c>
      <c r="AC41" s="9">
        <f t="shared" si="28"/>
        <v>9840</v>
      </c>
      <c r="AD41" s="9">
        <f t="shared" si="28"/>
        <v>823</v>
      </c>
      <c r="AE41" s="10">
        <f t="shared" si="28"/>
        <v>0</v>
      </c>
      <c r="AF41" s="22">
        <f t="shared" si="28"/>
        <v>8</v>
      </c>
      <c r="AG41" s="5" t="b">
        <f>Y41='C-1'!AY40</f>
        <v>1</v>
      </c>
      <c r="AH41" s="15" t="s">
        <v>50</v>
      </c>
      <c r="AI41" s="159">
        <f>SUM(AI42:AI46)</f>
        <v>12454</v>
      </c>
      <c r="AJ41" s="363">
        <f>SUM(AJ42:AJ46)</f>
        <v>565</v>
      </c>
      <c r="AK41" s="363">
        <f t="shared" ref="AK41:AP41" si="29">SUM(AK42:AK46)</f>
        <v>120</v>
      </c>
      <c r="AL41" s="363">
        <f t="shared" si="29"/>
        <v>942</v>
      </c>
      <c r="AM41" s="363">
        <f t="shared" si="29"/>
        <v>10071</v>
      </c>
      <c r="AN41" s="363">
        <f t="shared" si="29"/>
        <v>752</v>
      </c>
      <c r="AO41" s="159">
        <f t="shared" si="29"/>
        <v>0</v>
      </c>
      <c r="AP41" s="363">
        <f t="shared" si="29"/>
        <v>4</v>
      </c>
      <c r="AQ41" s="6" t="b">
        <f>AI41='C-1'!CO40</f>
        <v>1</v>
      </c>
    </row>
    <row r="42" spans="1:43" x14ac:dyDescent="0.35">
      <c r="A42" s="6">
        <v>20</v>
      </c>
      <c r="B42" s="16" t="s">
        <v>406</v>
      </c>
      <c r="C42" s="13">
        <f t="shared" si="10"/>
        <v>6463</v>
      </c>
      <c r="D42" s="57">
        <v>281</v>
      </c>
      <c r="E42" s="57">
        <v>5</v>
      </c>
      <c r="F42" s="57">
        <v>645</v>
      </c>
      <c r="G42" s="57">
        <v>5466</v>
      </c>
      <c r="H42" s="57">
        <v>65</v>
      </c>
      <c r="I42" s="57">
        <v>0</v>
      </c>
      <c r="J42" s="57">
        <v>1</v>
      </c>
      <c r="K42" s="6" t="b">
        <f>B42='C-1'!H41</f>
        <v>0</v>
      </c>
      <c r="M42" s="192" t="s">
        <v>406</v>
      </c>
      <c r="N42" s="177">
        <f t="shared" si="11"/>
        <v>6588</v>
      </c>
      <c r="O42" s="179">
        <v>242</v>
      </c>
      <c r="P42" s="179">
        <v>11</v>
      </c>
      <c r="Q42" s="179">
        <v>688</v>
      </c>
      <c r="R42" s="179">
        <v>5580</v>
      </c>
      <c r="S42" s="179">
        <v>65</v>
      </c>
      <c r="T42" s="179">
        <v>2</v>
      </c>
      <c r="U42" s="183"/>
      <c r="V42" s="5" t="b">
        <f>N42='C-1'!AC41</f>
        <v>1</v>
      </c>
      <c r="W42" s="237"/>
      <c r="X42" s="16" t="s">
        <v>406</v>
      </c>
      <c r="Y42" s="13">
        <f>SUM(Z42:AF42)</f>
        <v>6763</v>
      </c>
      <c r="Z42" s="57">
        <v>300</v>
      </c>
      <c r="AA42" s="57">
        <v>9</v>
      </c>
      <c r="AB42" s="57">
        <v>721</v>
      </c>
      <c r="AC42" s="57">
        <v>5667</v>
      </c>
      <c r="AD42" s="57">
        <v>65</v>
      </c>
      <c r="AE42" s="57">
        <v>0</v>
      </c>
      <c r="AF42" s="57">
        <v>1</v>
      </c>
      <c r="AG42" s="5" t="b">
        <f>Y42='C-1'!AY41</f>
        <v>1</v>
      </c>
      <c r="AH42" s="16" t="s">
        <v>406</v>
      </c>
      <c r="AI42" s="158">
        <f>SUM(AJ42:AP42)</f>
        <v>6960</v>
      </c>
      <c r="AJ42" s="365">
        <v>335</v>
      </c>
      <c r="AK42" s="365">
        <v>7</v>
      </c>
      <c r="AL42" s="365">
        <v>733</v>
      </c>
      <c r="AM42" s="365">
        <v>5802</v>
      </c>
      <c r="AN42" s="365">
        <v>83</v>
      </c>
      <c r="AO42" s="365">
        <v>0</v>
      </c>
      <c r="AP42" s="158">
        <v>0</v>
      </c>
      <c r="AQ42" s="6" t="b">
        <f>AI42='C-1'!CO41</f>
        <v>1</v>
      </c>
    </row>
    <row r="43" spans="1:43" x14ac:dyDescent="0.35">
      <c r="A43" s="6">
        <v>21</v>
      </c>
      <c r="B43" s="6" t="s">
        <v>512</v>
      </c>
      <c r="C43" s="13">
        <f t="shared" si="10"/>
        <v>2131</v>
      </c>
      <c r="D43" s="57">
        <v>219</v>
      </c>
      <c r="E43" s="57">
        <v>18</v>
      </c>
      <c r="F43" s="57">
        <v>96</v>
      </c>
      <c r="G43" s="57">
        <v>1737</v>
      </c>
      <c r="H43" s="57">
        <v>61</v>
      </c>
      <c r="I43" s="57">
        <v>0</v>
      </c>
      <c r="J43" s="57">
        <v>0</v>
      </c>
      <c r="K43" s="6" t="b">
        <f>B43='C-1'!H42</f>
        <v>0</v>
      </c>
      <c r="M43" s="175" t="s">
        <v>512</v>
      </c>
      <c r="N43" s="177">
        <f t="shared" si="11"/>
        <v>2135</v>
      </c>
      <c r="O43" s="179">
        <v>124</v>
      </c>
      <c r="P43" s="179">
        <v>39</v>
      </c>
      <c r="Q43" s="179">
        <v>40</v>
      </c>
      <c r="R43" s="179">
        <v>1844</v>
      </c>
      <c r="S43" s="179">
        <v>88</v>
      </c>
      <c r="T43" s="179">
        <v>0</v>
      </c>
      <c r="U43" s="183"/>
      <c r="V43" s="5" t="b">
        <f>N43='C-1'!AC42</f>
        <v>1</v>
      </c>
      <c r="W43" s="237"/>
      <c r="X43" s="6" t="s">
        <v>445</v>
      </c>
      <c r="Y43" s="13">
        <f>SUM(Z43:AF43)</f>
        <v>2163</v>
      </c>
      <c r="Z43" s="57">
        <v>76</v>
      </c>
      <c r="AA43" s="57">
        <v>39</v>
      </c>
      <c r="AB43" s="57">
        <v>36</v>
      </c>
      <c r="AC43" s="57">
        <v>1924</v>
      </c>
      <c r="AD43" s="57">
        <v>88</v>
      </c>
      <c r="AE43" s="57">
        <v>0</v>
      </c>
      <c r="AF43" s="57">
        <v>0</v>
      </c>
      <c r="AG43" s="5" t="b">
        <f>Y43='C-1'!AY42</f>
        <v>1</v>
      </c>
      <c r="AH43" s="6" t="s">
        <v>445</v>
      </c>
      <c r="AI43" s="158">
        <f>SUM(AJ43:AP43)</f>
        <v>2186</v>
      </c>
      <c r="AJ43" s="365">
        <v>68</v>
      </c>
      <c r="AK43" s="365">
        <v>52</v>
      </c>
      <c r="AL43" s="365">
        <v>121</v>
      </c>
      <c r="AM43" s="365">
        <v>1945</v>
      </c>
      <c r="AN43" s="365">
        <v>0</v>
      </c>
      <c r="AO43" s="365">
        <v>0</v>
      </c>
      <c r="AP43" s="158">
        <v>0</v>
      </c>
      <c r="AQ43" s="6" t="b">
        <f>AI43='C-1'!CO42</f>
        <v>1</v>
      </c>
    </row>
    <row r="44" spans="1:43" x14ac:dyDescent="0.35">
      <c r="A44" s="6">
        <v>22</v>
      </c>
      <c r="B44" s="6" t="s">
        <v>513</v>
      </c>
      <c r="C44" s="13">
        <f t="shared" si="10"/>
        <v>1362</v>
      </c>
      <c r="D44" s="57">
        <v>142</v>
      </c>
      <c r="E44" s="57">
        <v>48</v>
      </c>
      <c r="F44" s="57">
        <v>98</v>
      </c>
      <c r="G44" s="57">
        <v>730</v>
      </c>
      <c r="H44" s="57">
        <v>344</v>
      </c>
      <c r="I44" s="57">
        <v>0</v>
      </c>
      <c r="J44" s="57">
        <v>0</v>
      </c>
      <c r="K44" s="6" t="b">
        <f>B44='C-1'!H43</f>
        <v>0</v>
      </c>
      <c r="M44" s="175" t="s">
        <v>513</v>
      </c>
      <c r="N44" s="177">
        <f t="shared" si="11"/>
        <v>1380</v>
      </c>
      <c r="O44" s="179">
        <v>112</v>
      </c>
      <c r="P44" s="179">
        <v>54</v>
      </c>
      <c r="Q44" s="179">
        <v>75</v>
      </c>
      <c r="R44" s="179">
        <v>814</v>
      </c>
      <c r="S44" s="179">
        <v>324</v>
      </c>
      <c r="T44" s="179">
        <v>1</v>
      </c>
      <c r="U44" s="183"/>
      <c r="V44" s="5" t="b">
        <f>N44='C-1'!AC43</f>
        <v>1</v>
      </c>
      <c r="W44" s="237"/>
      <c r="X44" s="6" t="s">
        <v>446</v>
      </c>
      <c r="Y44" s="13">
        <f>SUM(Z44:AF44)</f>
        <v>1379</v>
      </c>
      <c r="Z44" s="57">
        <v>95</v>
      </c>
      <c r="AA44" s="57">
        <v>33</v>
      </c>
      <c r="AB44" s="57">
        <v>50</v>
      </c>
      <c r="AC44" s="57">
        <v>883</v>
      </c>
      <c r="AD44" s="57">
        <v>315</v>
      </c>
      <c r="AE44" s="57">
        <v>0</v>
      </c>
      <c r="AF44" s="57">
        <v>3</v>
      </c>
      <c r="AG44" s="5" t="b">
        <f>Y44='C-1'!AY43</f>
        <v>1</v>
      </c>
      <c r="AH44" s="6" t="s">
        <v>446</v>
      </c>
      <c r="AI44" s="158">
        <f>SUM(AJ44:AP44)</f>
        <v>1401</v>
      </c>
      <c r="AJ44" s="365">
        <v>69</v>
      </c>
      <c r="AK44" s="365">
        <v>24</v>
      </c>
      <c r="AL44" s="365">
        <v>79</v>
      </c>
      <c r="AM44" s="365">
        <v>916</v>
      </c>
      <c r="AN44" s="365">
        <v>313</v>
      </c>
      <c r="AO44" s="365">
        <v>0</v>
      </c>
      <c r="AP44" s="158">
        <v>0</v>
      </c>
      <c r="AQ44" s="6" t="b">
        <f>AI44='C-1'!CO43</f>
        <v>1</v>
      </c>
    </row>
    <row r="45" spans="1:43" x14ac:dyDescent="0.35">
      <c r="A45" s="6">
        <v>23</v>
      </c>
      <c r="B45" s="6" t="s">
        <v>514</v>
      </c>
      <c r="C45" s="13">
        <f t="shared" si="10"/>
        <v>708</v>
      </c>
      <c r="D45" s="57">
        <v>30</v>
      </c>
      <c r="E45" s="57">
        <v>5</v>
      </c>
      <c r="F45" s="57">
        <v>7</v>
      </c>
      <c r="G45" s="57">
        <v>507</v>
      </c>
      <c r="H45" s="57">
        <v>159</v>
      </c>
      <c r="I45" s="57">
        <v>0</v>
      </c>
      <c r="J45" s="57">
        <v>0</v>
      </c>
      <c r="K45" s="6" t="b">
        <f>B45='C-1'!H44</f>
        <v>0</v>
      </c>
      <c r="M45" s="175" t="s">
        <v>514</v>
      </c>
      <c r="N45" s="177">
        <f t="shared" si="11"/>
        <v>674</v>
      </c>
      <c r="O45" s="179">
        <v>39</v>
      </c>
      <c r="P45" s="179">
        <v>6</v>
      </c>
      <c r="Q45" s="179">
        <v>3</v>
      </c>
      <c r="R45" s="179">
        <v>485</v>
      </c>
      <c r="S45" s="179">
        <v>141</v>
      </c>
      <c r="T45" s="179">
        <v>0</v>
      </c>
      <c r="U45" s="183"/>
      <c r="V45" s="5" t="b">
        <f>N45='C-1'!AC44</f>
        <v>1</v>
      </c>
      <c r="W45" s="237"/>
      <c r="X45" s="6" t="s">
        <v>447</v>
      </c>
      <c r="Y45" s="13">
        <f>SUM(Z45:AF45)</f>
        <v>689</v>
      </c>
      <c r="Z45" s="57">
        <v>36</v>
      </c>
      <c r="AA45" s="57">
        <v>3</v>
      </c>
      <c r="AB45" s="57">
        <v>2</v>
      </c>
      <c r="AC45" s="57">
        <v>510</v>
      </c>
      <c r="AD45" s="57">
        <v>138</v>
      </c>
      <c r="AE45" s="57">
        <v>0</v>
      </c>
      <c r="AF45" s="57">
        <v>0</v>
      </c>
      <c r="AG45" s="5" t="b">
        <f>Y45='C-1'!AY44</f>
        <v>1</v>
      </c>
      <c r="AH45" s="6" t="s">
        <v>447</v>
      </c>
      <c r="AI45" s="158">
        <f>SUM(AJ45:AP45)</f>
        <v>718</v>
      </c>
      <c r="AJ45" s="365">
        <v>27</v>
      </c>
      <c r="AK45" s="365">
        <v>8</v>
      </c>
      <c r="AL45" s="365">
        <v>4</v>
      </c>
      <c r="AM45" s="365">
        <v>539</v>
      </c>
      <c r="AN45" s="365">
        <v>140</v>
      </c>
      <c r="AO45" s="365">
        <v>0</v>
      </c>
      <c r="AP45" s="158">
        <v>0</v>
      </c>
      <c r="AQ45" s="6" t="b">
        <f>AI45='C-1'!CO44</f>
        <v>1</v>
      </c>
    </row>
    <row r="46" spans="1:43" x14ac:dyDescent="0.35">
      <c r="A46" s="6">
        <v>24</v>
      </c>
      <c r="B46" s="6" t="s">
        <v>515</v>
      </c>
      <c r="C46" s="13">
        <f t="shared" si="10"/>
        <v>1175</v>
      </c>
      <c r="D46" s="57">
        <v>154</v>
      </c>
      <c r="E46" s="57">
        <v>55</v>
      </c>
      <c r="F46" s="57">
        <v>14</v>
      </c>
      <c r="G46" s="57">
        <v>728</v>
      </c>
      <c r="H46" s="57">
        <v>221</v>
      </c>
      <c r="I46" s="57">
        <v>0</v>
      </c>
      <c r="J46" s="57">
        <v>3</v>
      </c>
      <c r="K46" s="6" t="b">
        <f>B46='C-1'!H45</f>
        <v>0</v>
      </c>
      <c r="M46" s="175" t="s">
        <v>515</v>
      </c>
      <c r="N46" s="177">
        <f t="shared" si="11"/>
        <v>1138</v>
      </c>
      <c r="O46" s="179">
        <v>41</v>
      </c>
      <c r="P46" s="179">
        <v>15</v>
      </c>
      <c r="Q46" s="179">
        <v>7</v>
      </c>
      <c r="R46" s="179">
        <v>842</v>
      </c>
      <c r="S46" s="179">
        <v>225</v>
      </c>
      <c r="T46" s="179">
        <v>8</v>
      </c>
      <c r="U46" s="183"/>
      <c r="V46" s="5" t="b">
        <f>N46='C-1'!AC45</f>
        <v>1</v>
      </c>
      <c r="W46" s="237"/>
      <c r="X46" s="6" t="s">
        <v>448</v>
      </c>
      <c r="Y46" s="13">
        <f>SUM(Z46:AF46)</f>
        <v>1163</v>
      </c>
      <c r="Z46" s="57">
        <v>67</v>
      </c>
      <c r="AA46" s="57">
        <v>13</v>
      </c>
      <c r="AB46" s="57">
        <v>6</v>
      </c>
      <c r="AC46" s="57">
        <v>856</v>
      </c>
      <c r="AD46" s="57">
        <v>217</v>
      </c>
      <c r="AE46" s="57">
        <v>0</v>
      </c>
      <c r="AF46" s="57">
        <v>4</v>
      </c>
      <c r="AG46" s="5" t="b">
        <f>Y46='C-1'!AY45</f>
        <v>1</v>
      </c>
      <c r="AH46" s="6" t="s">
        <v>448</v>
      </c>
      <c r="AI46" s="158">
        <f>SUM(AJ46:AP46)</f>
        <v>1189</v>
      </c>
      <c r="AJ46" s="365">
        <v>66</v>
      </c>
      <c r="AK46" s="365">
        <v>29</v>
      </c>
      <c r="AL46" s="365">
        <v>5</v>
      </c>
      <c r="AM46" s="365">
        <v>869</v>
      </c>
      <c r="AN46" s="365">
        <v>216</v>
      </c>
      <c r="AO46" s="365">
        <v>0</v>
      </c>
      <c r="AP46" s="158">
        <v>4</v>
      </c>
      <c r="AQ46" s="6" t="b">
        <f>AI46='C-1'!CO45</f>
        <v>1</v>
      </c>
    </row>
    <row r="47" spans="1:43" x14ac:dyDescent="0.35">
      <c r="B47" s="17"/>
      <c r="C47" s="13"/>
      <c r="D47" s="57"/>
      <c r="E47" s="57"/>
      <c r="F47" s="57"/>
      <c r="G47" s="57"/>
      <c r="H47" s="57"/>
      <c r="I47" s="57"/>
      <c r="J47" s="57"/>
      <c r="M47" s="185"/>
      <c r="N47" s="177"/>
      <c r="O47" s="179"/>
      <c r="P47" s="179"/>
      <c r="Q47" s="179"/>
      <c r="R47" s="179"/>
      <c r="S47" s="179"/>
      <c r="T47" s="179"/>
      <c r="U47" s="183"/>
      <c r="V47" s="5"/>
      <c r="W47" s="237"/>
      <c r="X47" s="17"/>
      <c r="Y47" s="13"/>
      <c r="Z47" s="57"/>
      <c r="AA47" s="57"/>
      <c r="AB47" s="57"/>
      <c r="AC47" s="57"/>
      <c r="AD47" s="57"/>
      <c r="AE47" s="57"/>
      <c r="AF47" s="5"/>
      <c r="AG47" s="5" t="b">
        <f>Y47='C-1'!AY46</f>
        <v>1</v>
      </c>
      <c r="AH47" s="17"/>
      <c r="AI47" s="158"/>
      <c r="AJ47" s="158"/>
      <c r="AK47" s="158"/>
      <c r="AL47" s="158"/>
      <c r="AM47" s="158"/>
      <c r="AN47" s="158"/>
      <c r="AO47" s="158"/>
      <c r="AP47" s="364"/>
      <c r="AQ47" s="6" t="b">
        <f>AI47='C-1'!CO46</f>
        <v>1</v>
      </c>
    </row>
    <row r="48" spans="1:43" x14ac:dyDescent="0.35">
      <c r="B48" s="15" t="s">
        <v>51</v>
      </c>
      <c r="C48" s="10">
        <f>SUM(C49:C55)</f>
        <v>11541</v>
      </c>
      <c r="D48" s="9">
        <f t="shared" ref="D48:J48" si="30">SUM(D49:D55)</f>
        <v>617</v>
      </c>
      <c r="E48" s="9">
        <f t="shared" si="30"/>
        <v>69</v>
      </c>
      <c r="F48" s="9">
        <f t="shared" si="30"/>
        <v>242</v>
      </c>
      <c r="G48" s="9">
        <f t="shared" si="30"/>
        <v>7665</v>
      </c>
      <c r="H48" s="9">
        <f t="shared" si="30"/>
        <v>2923</v>
      </c>
      <c r="I48" s="10">
        <f t="shared" si="30"/>
        <v>0</v>
      </c>
      <c r="J48" s="10">
        <f t="shared" si="30"/>
        <v>25</v>
      </c>
      <c r="K48" s="6" t="b">
        <f>B48='C-1'!H47</f>
        <v>0</v>
      </c>
      <c r="M48" s="187" t="s">
        <v>51</v>
      </c>
      <c r="N48" s="188">
        <f>SUM(N49:N55)</f>
        <v>11655</v>
      </c>
      <c r="O48" s="227">
        <f t="shared" ref="O48:U48" si="31">SUM(O49:O55)</f>
        <v>508</v>
      </c>
      <c r="P48" s="227">
        <f t="shared" si="31"/>
        <v>82</v>
      </c>
      <c r="Q48" s="227">
        <f t="shared" si="31"/>
        <v>199</v>
      </c>
      <c r="R48" s="227">
        <f t="shared" si="31"/>
        <v>7685</v>
      </c>
      <c r="S48" s="227">
        <f t="shared" si="31"/>
        <v>3172</v>
      </c>
      <c r="T48" s="188">
        <f t="shared" si="31"/>
        <v>9</v>
      </c>
      <c r="U48" s="182">
        <f t="shared" si="31"/>
        <v>0</v>
      </c>
      <c r="V48" s="5" t="b">
        <f>N48='C-1'!AC47</f>
        <v>1</v>
      </c>
      <c r="W48" s="237"/>
      <c r="X48" s="15" t="s">
        <v>51</v>
      </c>
      <c r="Y48" s="10">
        <f>SUM(Y49:Y55)</f>
        <v>11761</v>
      </c>
      <c r="Z48" s="9">
        <f>SUM(Z49:Z55)</f>
        <v>428</v>
      </c>
      <c r="AA48" s="9">
        <f t="shared" ref="AA48:AF48" si="32">SUM(AA49:AA55)</f>
        <v>43</v>
      </c>
      <c r="AB48" s="9">
        <f t="shared" si="32"/>
        <v>174</v>
      </c>
      <c r="AC48" s="9">
        <f t="shared" si="32"/>
        <v>8260</v>
      </c>
      <c r="AD48" s="9">
        <f t="shared" si="32"/>
        <v>2806</v>
      </c>
      <c r="AE48" s="10">
        <f t="shared" si="32"/>
        <v>0</v>
      </c>
      <c r="AF48" s="22">
        <f t="shared" si="32"/>
        <v>50</v>
      </c>
      <c r="AG48" s="5" t="b">
        <f>Y48='C-1'!AY47</f>
        <v>1</v>
      </c>
      <c r="AH48" s="15" t="s">
        <v>51</v>
      </c>
      <c r="AI48" s="159">
        <f>SUM(AI49:AI55)</f>
        <v>11856</v>
      </c>
      <c r="AJ48" s="363">
        <f>SUM(AJ49:AJ55)</f>
        <v>378</v>
      </c>
      <c r="AK48" s="363">
        <f t="shared" ref="AK48:AP48" si="33">SUM(AK49:AK55)</f>
        <v>36</v>
      </c>
      <c r="AL48" s="363">
        <f t="shared" si="33"/>
        <v>152</v>
      </c>
      <c r="AM48" s="363">
        <f t="shared" si="33"/>
        <v>8776</v>
      </c>
      <c r="AN48" s="363">
        <f t="shared" si="33"/>
        <v>2491</v>
      </c>
      <c r="AO48" s="159">
        <f t="shared" si="33"/>
        <v>6</v>
      </c>
      <c r="AP48" s="363">
        <f t="shared" si="33"/>
        <v>17</v>
      </c>
      <c r="AQ48" s="6" t="b">
        <f>AI48='C-1'!CO47</f>
        <v>1</v>
      </c>
    </row>
    <row r="49" spans="1:43" x14ac:dyDescent="0.35">
      <c r="A49" s="6">
        <v>25</v>
      </c>
      <c r="B49" s="6" t="s">
        <v>520</v>
      </c>
      <c r="C49" s="13">
        <f t="shared" si="10"/>
        <v>2504</v>
      </c>
      <c r="D49" s="57">
        <v>78</v>
      </c>
      <c r="E49" s="57">
        <v>4</v>
      </c>
      <c r="F49" s="57">
        <v>55</v>
      </c>
      <c r="G49" s="57">
        <v>2357</v>
      </c>
      <c r="H49" s="57">
        <v>10</v>
      </c>
      <c r="I49" s="57">
        <v>0</v>
      </c>
      <c r="J49" s="57">
        <v>0</v>
      </c>
      <c r="K49" s="6" t="b">
        <f>B49='C-1'!H48</f>
        <v>0</v>
      </c>
      <c r="M49" s="175" t="s">
        <v>520</v>
      </c>
      <c r="N49" s="177">
        <f t="shared" si="11"/>
        <v>2536</v>
      </c>
      <c r="O49" s="179">
        <v>49</v>
      </c>
      <c r="P49" s="179">
        <v>7</v>
      </c>
      <c r="Q49" s="179">
        <v>7</v>
      </c>
      <c r="R49" s="179">
        <v>2467</v>
      </c>
      <c r="S49" s="179">
        <v>6</v>
      </c>
      <c r="T49" s="179">
        <v>0</v>
      </c>
      <c r="U49" s="183"/>
      <c r="V49" s="5" t="b">
        <f>N49='C-1'!AC48</f>
        <v>1</v>
      </c>
      <c r="W49" s="237"/>
      <c r="X49" s="6" t="s">
        <v>176</v>
      </c>
      <c r="Y49" s="13">
        <f t="shared" ref="Y49:Y55" si="34">SUM(Z49:AF49)</f>
        <v>2599</v>
      </c>
      <c r="Z49" s="57">
        <v>51</v>
      </c>
      <c r="AA49" s="57">
        <v>4</v>
      </c>
      <c r="AB49" s="57">
        <v>12</v>
      </c>
      <c r="AC49" s="57">
        <v>2525</v>
      </c>
      <c r="AD49" s="57">
        <v>7</v>
      </c>
      <c r="AE49" s="57">
        <v>0</v>
      </c>
      <c r="AF49" s="57">
        <v>0</v>
      </c>
      <c r="AG49" s="5" t="b">
        <f>Y49='C-1'!AY48</f>
        <v>1</v>
      </c>
      <c r="AH49" s="6" t="s">
        <v>176</v>
      </c>
      <c r="AI49" s="158">
        <f t="shared" ref="AI49:AI55" si="35">SUM(AJ49:AP49)</f>
        <v>2675</v>
      </c>
      <c r="AJ49" s="365">
        <v>58</v>
      </c>
      <c r="AK49" s="365">
        <v>4</v>
      </c>
      <c r="AL49" s="365">
        <v>11</v>
      </c>
      <c r="AM49" s="365">
        <v>2590</v>
      </c>
      <c r="AN49" s="365">
        <v>11</v>
      </c>
      <c r="AO49" s="365">
        <v>0</v>
      </c>
      <c r="AP49" s="158">
        <v>1</v>
      </c>
      <c r="AQ49" s="6" t="b">
        <f>AI49='C-1'!CO48</f>
        <v>1</v>
      </c>
    </row>
    <row r="50" spans="1:43" x14ac:dyDescent="0.35">
      <c r="A50" s="6">
        <v>26</v>
      </c>
      <c r="B50" s="6" t="s">
        <v>521</v>
      </c>
      <c r="C50" s="13">
        <f t="shared" si="10"/>
        <v>456</v>
      </c>
      <c r="D50" s="57">
        <v>12</v>
      </c>
      <c r="E50" s="57">
        <v>1</v>
      </c>
      <c r="F50" s="57">
        <v>1</v>
      </c>
      <c r="G50" s="57">
        <v>324</v>
      </c>
      <c r="H50" s="57">
        <v>117</v>
      </c>
      <c r="I50" s="57">
        <v>0</v>
      </c>
      <c r="J50" s="57">
        <v>1</v>
      </c>
      <c r="K50" s="6" t="b">
        <f>B50='C-1'!H49</f>
        <v>0</v>
      </c>
      <c r="M50" s="175" t="s">
        <v>521</v>
      </c>
      <c r="N50" s="177">
        <f t="shared" si="11"/>
        <v>459</v>
      </c>
      <c r="O50" s="179">
        <v>4</v>
      </c>
      <c r="P50" s="179">
        <v>2</v>
      </c>
      <c r="Q50" s="179">
        <v>2</v>
      </c>
      <c r="R50" s="179">
        <v>334</v>
      </c>
      <c r="S50" s="179">
        <v>116</v>
      </c>
      <c r="T50" s="179">
        <v>1</v>
      </c>
      <c r="U50" s="183"/>
      <c r="V50" s="5" t="b">
        <f>N50='C-1'!AC49</f>
        <v>1</v>
      </c>
      <c r="W50" s="237"/>
      <c r="X50" s="6" t="s">
        <v>449</v>
      </c>
      <c r="Y50" s="13">
        <f t="shared" si="34"/>
        <v>459</v>
      </c>
      <c r="Z50" s="57">
        <v>8</v>
      </c>
      <c r="AA50" s="57">
        <v>1</v>
      </c>
      <c r="AB50" s="57">
        <v>1</v>
      </c>
      <c r="AC50" s="57">
        <v>334</v>
      </c>
      <c r="AD50" s="57">
        <v>114</v>
      </c>
      <c r="AE50" s="57">
        <v>0</v>
      </c>
      <c r="AF50" s="57">
        <v>1</v>
      </c>
      <c r="AG50" s="5" t="b">
        <f>Y50='C-1'!AY49</f>
        <v>1</v>
      </c>
      <c r="AH50" s="6" t="s">
        <v>449</v>
      </c>
      <c r="AI50" s="158">
        <f t="shared" si="35"/>
        <v>463</v>
      </c>
      <c r="AJ50" s="365">
        <v>6</v>
      </c>
      <c r="AK50" s="365">
        <v>3</v>
      </c>
      <c r="AL50" s="365">
        <v>3</v>
      </c>
      <c r="AM50" s="365">
        <v>337</v>
      </c>
      <c r="AN50" s="365">
        <v>112</v>
      </c>
      <c r="AO50" s="365">
        <v>0</v>
      </c>
      <c r="AP50" s="158">
        <v>2</v>
      </c>
      <c r="AQ50" s="6" t="b">
        <f>AI50='C-1'!CO49</f>
        <v>1</v>
      </c>
    </row>
    <row r="51" spans="1:43" x14ac:dyDescent="0.35">
      <c r="A51" s="6">
        <v>27</v>
      </c>
      <c r="B51" s="6" t="s">
        <v>524</v>
      </c>
      <c r="C51" s="13">
        <f t="shared" si="10"/>
        <v>769</v>
      </c>
      <c r="D51" s="57">
        <v>53</v>
      </c>
      <c r="E51" s="57">
        <v>1</v>
      </c>
      <c r="F51" s="57">
        <v>46</v>
      </c>
      <c r="G51" s="57">
        <v>633</v>
      </c>
      <c r="H51" s="57">
        <v>36</v>
      </c>
      <c r="I51" s="57">
        <v>0</v>
      </c>
      <c r="J51" s="57">
        <v>0</v>
      </c>
      <c r="K51" s="6" t="b">
        <f>B51='C-1'!H50</f>
        <v>0</v>
      </c>
      <c r="M51" s="175" t="s">
        <v>524</v>
      </c>
      <c r="N51" s="177">
        <f t="shared" si="11"/>
        <v>767</v>
      </c>
      <c r="O51" s="179">
        <v>33</v>
      </c>
      <c r="P51" s="179">
        <v>0</v>
      </c>
      <c r="Q51" s="179">
        <v>53</v>
      </c>
      <c r="R51" s="179">
        <v>644</v>
      </c>
      <c r="S51" s="179">
        <v>37</v>
      </c>
      <c r="T51" s="179">
        <v>0</v>
      </c>
      <c r="U51" s="183"/>
      <c r="V51" s="5" t="b">
        <f>N51='C-1'!AC50</f>
        <v>1</v>
      </c>
      <c r="W51" s="237"/>
      <c r="X51" s="6" t="s">
        <v>450</v>
      </c>
      <c r="Y51" s="13">
        <f t="shared" si="34"/>
        <v>760</v>
      </c>
      <c r="Z51" s="57">
        <v>23</v>
      </c>
      <c r="AA51" s="57">
        <v>0</v>
      </c>
      <c r="AB51" s="57">
        <v>55</v>
      </c>
      <c r="AC51" s="57">
        <v>648</v>
      </c>
      <c r="AD51" s="57">
        <v>34</v>
      </c>
      <c r="AE51" s="57">
        <v>0</v>
      </c>
      <c r="AF51" s="57">
        <v>0</v>
      </c>
      <c r="AG51" s="5" t="b">
        <f>Y51='C-1'!AY50</f>
        <v>1</v>
      </c>
      <c r="AH51" s="6" t="s">
        <v>450</v>
      </c>
      <c r="AI51" s="158">
        <f t="shared" si="35"/>
        <v>734</v>
      </c>
      <c r="AJ51" s="365">
        <v>13</v>
      </c>
      <c r="AK51" s="365">
        <v>4</v>
      </c>
      <c r="AL51" s="365">
        <v>47</v>
      </c>
      <c r="AM51" s="365">
        <v>649</v>
      </c>
      <c r="AN51" s="365">
        <v>21</v>
      </c>
      <c r="AO51" s="365">
        <v>0</v>
      </c>
      <c r="AP51" s="158">
        <v>0</v>
      </c>
      <c r="AQ51" s="6" t="b">
        <f>AI51='C-1'!CO50</f>
        <v>1</v>
      </c>
    </row>
    <row r="52" spans="1:43" x14ac:dyDescent="0.35">
      <c r="A52" s="6">
        <v>28</v>
      </c>
      <c r="B52" s="6" t="s">
        <v>391</v>
      </c>
      <c r="C52" s="13">
        <f t="shared" si="10"/>
        <v>3526</v>
      </c>
      <c r="D52" s="57">
        <v>193</v>
      </c>
      <c r="E52" s="57">
        <v>11</v>
      </c>
      <c r="F52" s="57">
        <v>47</v>
      </c>
      <c r="G52" s="57">
        <v>2365</v>
      </c>
      <c r="H52" s="57">
        <v>888</v>
      </c>
      <c r="I52" s="57">
        <v>0</v>
      </c>
      <c r="J52" s="57">
        <v>22</v>
      </c>
      <c r="K52" s="6" t="b">
        <f>B52='C-1'!H51</f>
        <v>0</v>
      </c>
      <c r="M52" s="175" t="s">
        <v>391</v>
      </c>
      <c r="N52" s="177">
        <f t="shared" si="11"/>
        <v>3928</v>
      </c>
      <c r="O52" s="179">
        <v>162</v>
      </c>
      <c r="P52" s="179">
        <v>13</v>
      </c>
      <c r="Q52" s="179">
        <v>31</v>
      </c>
      <c r="R52" s="179">
        <v>2449</v>
      </c>
      <c r="S52" s="179">
        <v>1269</v>
      </c>
      <c r="T52" s="179">
        <v>4</v>
      </c>
      <c r="U52" s="183"/>
      <c r="V52" s="5" t="b">
        <f>N52='C-1'!AC51</f>
        <v>1</v>
      </c>
      <c r="W52" s="237"/>
      <c r="X52" s="6" t="s">
        <v>391</v>
      </c>
      <c r="Y52" s="13">
        <f t="shared" si="34"/>
        <v>4172</v>
      </c>
      <c r="Z52" s="57">
        <v>181</v>
      </c>
      <c r="AA52" s="57">
        <v>15</v>
      </c>
      <c r="AB52" s="57">
        <v>31</v>
      </c>
      <c r="AC52" s="57">
        <v>2468</v>
      </c>
      <c r="AD52" s="57">
        <v>1428</v>
      </c>
      <c r="AE52" s="57">
        <v>0</v>
      </c>
      <c r="AF52" s="57">
        <v>49</v>
      </c>
      <c r="AG52" s="5" t="b">
        <f>Y52='C-1'!AY51</f>
        <v>1</v>
      </c>
      <c r="AH52" s="6" t="s">
        <v>391</v>
      </c>
      <c r="AI52" s="158">
        <f t="shared" si="35"/>
        <v>4147</v>
      </c>
      <c r="AJ52" s="365">
        <v>174</v>
      </c>
      <c r="AK52" s="365">
        <v>12</v>
      </c>
      <c r="AL52" s="365">
        <v>37</v>
      </c>
      <c r="AM52" s="365">
        <v>2455</v>
      </c>
      <c r="AN52" s="365">
        <v>1455</v>
      </c>
      <c r="AO52" s="365">
        <v>0</v>
      </c>
      <c r="AP52" s="158">
        <v>14</v>
      </c>
      <c r="AQ52" s="6" t="b">
        <f>AI52='C-1'!CO51</f>
        <v>1</v>
      </c>
    </row>
    <row r="53" spans="1:43" x14ac:dyDescent="0.35">
      <c r="A53" s="6">
        <v>29</v>
      </c>
      <c r="B53" s="6" t="s">
        <v>392</v>
      </c>
      <c r="C53" s="13">
        <f t="shared" si="10"/>
        <v>1009</v>
      </c>
      <c r="D53" s="57">
        <v>34</v>
      </c>
      <c r="E53" s="57">
        <v>3</v>
      </c>
      <c r="F53" s="57">
        <v>16</v>
      </c>
      <c r="G53" s="57">
        <v>493</v>
      </c>
      <c r="H53" s="57">
        <v>463</v>
      </c>
      <c r="I53" s="57">
        <v>0</v>
      </c>
      <c r="J53" s="57">
        <v>0</v>
      </c>
      <c r="K53" s="6" t="b">
        <f>B53='C-1'!H52</f>
        <v>0</v>
      </c>
      <c r="M53" s="175" t="s">
        <v>392</v>
      </c>
      <c r="N53" s="177">
        <f t="shared" si="11"/>
        <v>631</v>
      </c>
      <c r="O53" s="179">
        <v>29</v>
      </c>
      <c r="P53" s="179">
        <v>1</v>
      </c>
      <c r="Q53" s="179">
        <v>15</v>
      </c>
      <c r="R53" s="179">
        <v>269</v>
      </c>
      <c r="S53" s="179">
        <v>317</v>
      </c>
      <c r="T53" s="179">
        <v>0</v>
      </c>
      <c r="U53" s="183"/>
      <c r="V53" s="5" t="b">
        <f>N53='C-1'!AC52</f>
        <v>1</v>
      </c>
      <c r="W53" s="237"/>
      <c r="X53" s="6" t="s">
        <v>392</v>
      </c>
      <c r="Y53" s="13">
        <f t="shared" si="34"/>
        <v>407</v>
      </c>
      <c r="Z53" s="57">
        <v>19</v>
      </c>
      <c r="AA53" s="57">
        <v>1</v>
      </c>
      <c r="AB53" s="57">
        <v>8</v>
      </c>
      <c r="AC53" s="57">
        <v>140</v>
      </c>
      <c r="AD53" s="57">
        <v>239</v>
      </c>
      <c r="AE53" s="57">
        <v>0</v>
      </c>
      <c r="AF53" s="57">
        <v>0</v>
      </c>
      <c r="AG53" s="5" t="b">
        <f>Y53='C-1'!AY52</f>
        <v>1</v>
      </c>
      <c r="AH53" s="6" t="s">
        <v>392</v>
      </c>
      <c r="AI53" s="158">
        <f t="shared" si="35"/>
        <v>388</v>
      </c>
      <c r="AJ53" s="365">
        <v>11</v>
      </c>
      <c r="AK53" s="365">
        <v>0</v>
      </c>
      <c r="AL53" s="365">
        <v>8</v>
      </c>
      <c r="AM53" s="365">
        <v>129</v>
      </c>
      <c r="AN53" s="365">
        <v>234</v>
      </c>
      <c r="AO53" s="365">
        <v>6</v>
      </c>
      <c r="AP53" s="158">
        <v>0</v>
      </c>
      <c r="AQ53" s="6" t="b">
        <f>AI53='C-1'!CO52</f>
        <v>1</v>
      </c>
    </row>
    <row r="54" spans="1:43" x14ac:dyDescent="0.35">
      <c r="A54" s="6">
        <v>30</v>
      </c>
      <c r="B54" s="6" t="s">
        <v>523</v>
      </c>
      <c r="C54" s="13">
        <f t="shared" si="10"/>
        <v>1983</v>
      </c>
      <c r="D54" s="57">
        <v>166</v>
      </c>
      <c r="E54" s="57">
        <v>46</v>
      </c>
      <c r="F54" s="57">
        <v>63</v>
      </c>
      <c r="G54" s="57">
        <v>487</v>
      </c>
      <c r="H54" s="57">
        <v>1221</v>
      </c>
      <c r="I54" s="57">
        <v>0</v>
      </c>
      <c r="J54" s="57">
        <v>0</v>
      </c>
      <c r="K54" s="6" t="b">
        <f>B54='C-1'!H53</f>
        <v>0</v>
      </c>
      <c r="M54" s="175" t="s">
        <v>523</v>
      </c>
      <c r="N54" s="177">
        <f t="shared" si="11"/>
        <v>2026</v>
      </c>
      <c r="O54" s="179">
        <v>171</v>
      </c>
      <c r="P54" s="179">
        <v>57</v>
      </c>
      <c r="Q54" s="179">
        <v>73</v>
      </c>
      <c r="R54" s="179">
        <v>480</v>
      </c>
      <c r="S54" s="179">
        <v>1243</v>
      </c>
      <c r="T54" s="179">
        <v>2</v>
      </c>
      <c r="U54" s="183"/>
      <c r="V54" s="5" t="b">
        <f>N54='C-1'!AC53</f>
        <v>1</v>
      </c>
      <c r="W54" s="237"/>
      <c r="X54" s="6" t="s">
        <v>451</v>
      </c>
      <c r="Y54" s="13">
        <f t="shared" si="34"/>
        <v>2043</v>
      </c>
      <c r="Z54" s="57">
        <v>90</v>
      </c>
      <c r="AA54" s="57">
        <v>19</v>
      </c>
      <c r="AB54" s="57">
        <v>50</v>
      </c>
      <c r="AC54" s="57">
        <v>1078</v>
      </c>
      <c r="AD54" s="57">
        <v>806</v>
      </c>
      <c r="AE54" s="57">
        <v>0</v>
      </c>
      <c r="AF54" s="57">
        <v>0</v>
      </c>
      <c r="AG54" s="5" t="b">
        <f>Y54='C-1'!AY53</f>
        <v>1</v>
      </c>
      <c r="AH54" s="6" t="s">
        <v>451</v>
      </c>
      <c r="AI54" s="158">
        <f t="shared" si="35"/>
        <v>2073</v>
      </c>
      <c r="AJ54" s="365">
        <v>99</v>
      </c>
      <c r="AK54" s="365">
        <v>10</v>
      </c>
      <c r="AL54" s="365">
        <v>44</v>
      </c>
      <c r="AM54" s="365">
        <v>1285</v>
      </c>
      <c r="AN54" s="365">
        <v>635</v>
      </c>
      <c r="AO54" s="365">
        <v>0</v>
      </c>
      <c r="AP54" s="158">
        <v>0</v>
      </c>
      <c r="AQ54" s="6" t="b">
        <f>AI54='C-1'!CO53</f>
        <v>1</v>
      </c>
    </row>
    <row r="55" spans="1:43" x14ac:dyDescent="0.35">
      <c r="A55" s="6">
        <v>31</v>
      </c>
      <c r="B55" s="6" t="s">
        <v>522</v>
      </c>
      <c r="C55" s="13">
        <f t="shared" si="10"/>
        <v>1294</v>
      </c>
      <c r="D55" s="57">
        <v>81</v>
      </c>
      <c r="E55" s="57">
        <v>3</v>
      </c>
      <c r="F55" s="57">
        <v>14</v>
      </c>
      <c r="G55" s="57">
        <v>1006</v>
      </c>
      <c r="H55" s="57">
        <v>188</v>
      </c>
      <c r="I55" s="57">
        <v>0</v>
      </c>
      <c r="J55" s="57">
        <v>2</v>
      </c>
      <c r="K55" s="6" t="b">
        <f>B55='C-1'!H54</f>
        <v>0</v>
      </c>
      <c r="M55" s="175" t="s">
        <v>522</v>
      </c>
      <c r="N55" s="177">
        <f t="shared" si="11"/>
        <v>1308</v>
      </c>
      <c r="O55" s="179">
        <v>60</v>
      </c>
      <c r="P55" s="179">
        <v>2</v>
      </c>
      <c r="Q55" s="179">
        <v>18</v>
      </c>
      <c r="R55" s="179">
        <v>1042</v>
      </c>
      <c r="S55" s="179">
        <v>184</v>
      </c>
      <c r="T55" s="179">
        <v>2</v>
      </c>
      <c r="U55" s="183"/>
      <c r="V55" s="5" t="b">
        <f>N55='C-1'!AC54</f>
        <v>1</v>
      </c>
      <c r="W55" s="237"/>
      <c r="X55" s="6" t="s">
        <v>452</v>
      </c>
      <c r="Y55" s="13">
        <f t="shared" si="34"/>
        <v>1321</v>
      </c>
      <c r="Z55" s="57">
        <v>56</v>
      </c>
      <c r="AA55" s="57">
        <v>3</v>
      </c>
      <c r="AB55" s="57">
        <v>17</v>
      </c>
      <c r="AC55" s="57">
        <v>1067</v>
      </c>
      <c r="AD55" s="57">
        <v>178</v>
      </c>
      <c r="AE55" s="57">
        <v>0</v>
      </c>
      <c r="AF55" s="57">
        <v>0</v>
      </c>
      <c r="AG55" s="5" t="b">
        <f>Y55='C-1'!AY54</f>
        <v>1</v>
      </c>
      <c r="AH55" s="6" t="s">
        <v>452</v>
      </c>
      <c r="AI55" s="158">
        <f t="shared" si="35"/>
        <v>1376</v>
      </c>
      <c r="AJ55" s="365">
        <v>17</v>
      </c>
      <c r="AK55" s="365">
        <v>3</v>
      </c>
      <c r="AL55" s="365">
        <v>2</v>
      </c>
      <c r="AM55" s="365">
        <v>1331</v>
      </c>
      <c r="AN55" s="365">
        <v>23</v>
      </c>
      <c r="AO55" s="365">
        <v>0</v>
      </c>
      <c r="AP55" s="158">
        <v>0</v>
      </c>
      <c r="AQ55" s="6" t="b">
        <f>AI55='C-1'!CO54</f>
        <v>1</v>
      </c>
    </row>
    <row r="56" spans="1:43" x14ac:dyDescent="0.35">
      <c r="B56" s="18"/>
      <c r="C56" s="13"/>
      <c r="D56" s="57"/>
      <c r="E56" s="57"/>
      <c r="F56" s="57"/>
      <c r="G56" s="57"/>
      <c r="H56" s="57"/>
      <c r="I56" s="57"/>
      <c r="J56" s="57"/>
      <c r="M56" s="206"/>
      <c r="N56" s="177"/>
      <c r="O56" s="179"/>
      <c r="P56" s="179"/>
      <c r="Q56" s="179"/>
      <c r="R56" s="179"/>
      <c r="S56" s="179"/>
      <c r="T56" s="179"/>
      <c r="U56" s="183"/>
      <c r="V56" s="5"/>
      <c r="W56" s="237"/>
      <c r="X56" s="18"/>
      <c r="Y56" s="13"/>
      <c r="Z56" s="57"/>
      <c r="AA56" s="57"/>
      <c r="AB56" s="57"/>
      <c r="AC56" s="57"/>
      <c r="AD56" s="57"/>
      <c r="AE56" s="57"/>
      <c r="AF56" s="5"/>
      <c r="AG56" s="5" t="b">
        <f>Y56='C-1'!AY55</f>
        <v>1</v>
      </c>
      <c r="AH56" s="18"/>
      <c r="AI56" s="158"/>
      <c r="AJ56" s="158"/>
      <c r="AK56" s="158"/>
      <c r="AL56" s="158"/>
      <c r="AM56" s="158"/>
      <c r="AN56" s="158"/>
      <c r="AO56" s="158"/>
      <c r="AP56" s="364"/>
      <c r="AQ56" s="6" t="b">
        <f>AI56='C-1'!CO55</f>
        <v>1</v>
      </c>
    </row>
    <row r="57" spans="1:43" x14ac:dyDescent="0.35">
      <c r="B57" s="15" t="s">
        <v>14</v>
      </c>
      <c r="C57" s="10">
        <f>SUM(C58:C64)</f>
        <v>19946</v>
      </c>
      <c r="D57" s="9">
        <f t="shared" ref="D57:J57" si="36">SUM(D58:D64)</f>
        <v>1617</v>
      </c>
      <c r="E57" s="9">
        <f t="shared" si="36"/>
        <v>95</v>
      </c>
      <c r="F57" s="9">
        <f t="shared" si="36"/>
        <v>471</v>
      </c>
      <c r="G57" s="9">
        <f t="shared" si="36"/>
        <v>11011</v>
      </c>
      <c r="H57" s="9">
        <f t="shared" si="36"/>
        <v>6714</v>
      </c>
      <c r="I57" s="10">
        <f t="shared" si="36"/>
        <v>0</v>
      </c>
      <c r="J57" s="10">
        <f t="shared" si="36"/>
        <v>38</v>
      </c>
      <c r="K57" s="6" t="b">
        <f>B57='C-1'!H56</f>
        <v>0</v>
      </c>
      <c r="M57" s="187" t="s">
        <v>14</v>
      </c>
      <c r="N57" s="188">
        <f>SUM(N58:N64)</f>
        <v>19760</v>
      </c>
      <c r="O57" s="227">
        <f t="shared" ref="O57:U57" si="37">SUM(O58:O64)</f>
        <v>1519</v>
      </c>
      <c r="P57" s="227">
        <f t="shared" si="37"/>
        <v>106</v>
      </c>
      <c r="Q57" s="227">
        <f t="shared" si="37"/>
        <v>347</v>
      </c>
      <c r="R57" s="227">
        <f t="shared" si="37"/>
        <v>9923</v>
      </c>
      <c r="S57" s="227">
        <f t="shared" si="37"/>
        <v>7781</v>
      </c>
      <c r="T57" s="188">
        <f t="shared" si="37"/>
        <v>84</v>
      </c>
      <c r="U57" s="182">
        <f t="shared" si="37"/>
        <v>0</v>
      </c>
      <c r="V57" s="5" t="b">
        <f>N57='C-1'!AC56</f>
        <v>1</v>
      </c>
      <c r="W57" s="237"/>
      <c r="X57" s="15" t="s">
        <v>14</v>
      </c>
      <c r="Y57" s="10">
        <f>SUM(Y58:Y64)</f>
        <v>19163</v>
      </c>
      <c r="Z57" s="9">
        <f>SUM(Z58:Z64)</f>
        <v>1380</v>
      </c>
      <c r="AA57" s="9">
        <f t="shared" ref="AA57:AF57" si="38">SUM(AA58:AA64)</f>
        <v>100</v>
      </c>
      <c r="AB57" s="9">
        <f t="shared" si="38"/>
        <v>433</v>
      </c>
      <c r="AC57" s="9">
        <f t="shared" si="38"/>
        <v>8089</v>
      </c>
      <c r="AD57" s="9">
        <f t="shared" si="38"/>
        <v>9080</v>
      </c>
      <c r="AE57" s="10">
        <f t="shared" si="38"/>
        <v>0</v>
      </c>
      <c r="AF57" s="22">
        <f t="shared" si="38"/>
        <v>81</v>
      </c>
      <c r="AG57" s="5" t="b">
        <f>Y57='C-1'!AY56</f>
        <v>1</v>
      </c>
      <c r="AH57" s="15" t="s">
        <v>14</v>
      </c>
      <c r="AI57" s="159">
        <f>SUM(AI58:AI64)</f>
        <v>18669</v>
      </c>
      <c r="AJ57" s="363">
        <f>SUM(AJ58:AJ64)</f>
        <v>1339</v>
      </c>
      <c r="AK57" s="363">
        <f t="shared" ref="AK57:AP57" si="39">SUM(AK58:AK64)</f>
        <v>109</v>
      </c>
      <c r="AL57" s="363">
        <f t="shared" si="39"/>
        <v>452</v>
      </c>
      <c r="AM57" s="363">
        <f t="shared" si="39"/>
        <v>6801</v>
      </c>
      <c r="AN57" s="363">
        <f t="shared" si="39"/>
        <v>9911</v>
      </c>
      <c r="AO57" s="159">
        <f t="shared" si="39"/>
        <v>0</v>
      </c>
      <c r="AP57" s="363">
        <f t="shared" si="39"/>
        <v>57</v>
      </c>
      <c r="AQ57" s="6" t="b">
        <f>AI57='C-1'!CO56</f>
        <v>1</v>
      </c>
    </row>
    <row r="58" spans="1:43" x14ac:dyDescent="0.35">
      <c r="A58" s="6">
        <v>32</v>
      </c>
      <c r="B58" s="16" t="s">
        <v>170</v>
      </c>
      <c r="C58" s="13">
        <f t="shared" si="10"/>
        <v>9089</v>
      </c>
      <c r="D58" s="57">
        <v>832</v>
      </c>
      <c r="E58" s="57">
        <v>36</v>
      </c>
      <c r="F58" s="57">
        <v>87</v>
      </c>
      <c r="G58" s="57">
        <v>5103</v>
      </c>
      <c r="H58" s="57">
        <v>3015</v>
      </c>
      <c r="I58" s="57">
        <v>0</v>
      </c>
      <c r="J58" s="57">
        <v>16</v>
      </c>
      <c r="K58" s="6" t="b">
        <f>B58='C-1'!H57</f>
        <v>0</v>
      </c>
      <c r="M58" s="192" t="s">
        <v>170</v>
      </c>
      <c r="N58" s="177">
        <f t="shared" si="11"/>
        <v>9105</v>
      </c>
      <c r="O58" s="179">
        <v>892</v>
      </c>
      <c r="P58" s="179">
        <v>33</v>
      </c>
      <c r="Q58" s="179">
        <v>94</v>
      </c>
      <c r="R58" s="179">
        <v>4894</v>
      </c>
      <c r="S58" s="179">
        <v>3142</v>
      </c>
      <c r="T58" s="179">
        <v>50</v>
      </c>
      <c r="U58" s="183"/>
      <c r="V58" s="5" t="b">
        <f>N58='C-1'!AC57</f>
        <v>1</v>
      </c>
      <c r="W58" s="237"/>
      <c r="X58" s="16" t="s">
        <v>170</v>
      </c>
      <c r="Y58" s="13">
        <f t="shared" ref="Y58:Y64" si="40">SUM(Z58:AF58)</f>
        <v>8273</v>
      </c>
      <c r="Z58" s="57">
        <v>716</v>
      </c>
      <c r="AA58" s="57">
        <v>40</v>
      </c>
      <c r="AB58" s="57">
        <v>100</v>
      </c>
      <c r="AC58" s="57">
        <v>3090</v>
      </c>
      <c r="AD58" s="57">
        <v>4296</v>
      </c>
      <c r="AE58" s="57">
        <v>0</v>
      </c>
      <c r="AF58" s="5">
        <v>31</v>
      </c>
      <c r="AG58" s="5" t="b">
        <f>Y58='C-1'!AY57</f>
        <v>1</v>
      </c>
      <c r="AH58" s="16" t="s">
        <v>170</v>
      </c>
      <c r="AI58" s="158">
        <f t="shared" ref="AI58:AI64" si="41">SUM(AJ58:AP58)</f>
        <v>8284</v>
      </c>
      <c r="AJ58" s="365">
        <v>766</v>
      </c>
      <c r="AK58" s="365">
        <v>35</v>
      </c>
      <c r="AL58" s="365">
        <v>97</v>
      </c>
      <c r="AM58" s="365">
        <v>2822</v>
      </c>
      <c r="AN58" s="365">
        <v>4518</v>
      </c>
      <c r="AO58" s="158">
        <v>0</v>
      </c>
      <c r="AP58" s="364">
        <v>46</v>
      </c>
      <c r="AQ58" s="6" t="b">
        <f>AI58='C-1'!CO57</f>
        <v>1</v>
      </c>
    </row>
    <row r="59" spans="1:43" x14ac:dyDescent="0.35">
      <c r="A59" s="6">
        <v>33</v>
      </c>
      <c r="B59" s="16" t="s">
        <v>386</v>
      </c>
      <c r="C59" s="13">
        <f t="shared" si="10"/>
        <v>2303</v>
      </c>
      <c r="D59" s="57">
        <v>260</v>
      </c>
      <c r="E59" s="57">
        <v>25</v>
      </c>
      <c r="F59" s="57">
        <v>89</v>
      </c>
      <c r="G59" s="57">
        <v>833</v>
      </c>
      <c r="H59" s="57">
        <v>1094</v>
      </c>
      <c r="I59" s="57">
        <v>0</v>
      </c>
      <c r="J59" s="57">
        <v>2</v>
      </c>
      <c r="K59" s="6" t="b">
        <f>B59='C-1'!H58</f>
        <v>0</v>
      </c>
      <c r="M59" s="192" t="s">
        <v>386</v>
      </c>
      <c r="N59" s="177">
        <f t="shared" si="11"/>
        <v>2326</v>
      </c>
      <c r="O59" s="179">
        <v>248</v>
      </c>
      <c r="P59" s="179">
        <v>28</v>
      </c>
      <c r="Q59" s="179">
        <v>107</v>
      </c>
      <c r="R59" s="179">
        <v>850</v>
      </c>
      <c r="S59" s="179">
        <v>1086</v>
      </c>
      <c r="T59" s="179">
        <v>7</v>
      </c>
      <c r="U59" s="183"/>
      <c r="V59" s="5" t="b">
        <f>N59='C-1'!AC58</f>
        <v>1</v>
      </c>
      <c r="W59" s="237"/>
      <c r="X59" s="16" t="s">
        <v>386</v>
      </c>
      <c r="Y59" s="13">
        <f t="shared" si="40"/>
        <v>2406</v>
      </c>
      <c r="Z59" s="57">
        <v>283</v>
      </c>
      <c r="AA59" s="57">
        <v>24</v>
      </c>
      <c r="AB59" s="57">
        <v>131</v>
      </c>
      <c r="AC59" s="57">
        <v>809</v>
      </c>
      <c r="AD59" s="57">
        <v>1145</v>
      </c>
      <c r="AE59" s="57">
        <v>0</v>
      </c>
      <c r="AF59" s="5">
        <v>14</v>
      </c>
      <c r="AG59" s="5" t="b">
        <f>Y59='C-1'!AY58</f>
        <v>1</v>
      </c>
      <c r="AH59" s="16" t="s">
        <v>386</v>
      </c>
      <c r="AI59" s="158">
        <f t="shared" si="41"/>
        <v>2525</v>
      </c>
      <c r="AJ59" s="365">
        <v>326</v>
      </c>
      <c r="AK59" s="365">
        <v>20</v>
      </c>
      <c r="AL59" s="365">
        <v>188</v>
      </c>
      <c r="AM59" s="365">
        <v>860</v>
      </c>
      <c r="AN59" s="365">
        <v>1131</v>
      </c>
      <c r="AO59" s="158">
        <v>0</v>
      </c>
      <c r="AP59" s="364">
        <v>0</v>
      </c>
      <c r="AQ59" s="6" t="b">
        <f>AI59='C-1'!CO58</f>
        <v>1</v>
      </c>
    </row>
    <row r="60" spans="1:43" x14ac:dyDescent="0.35">
      <c r="A60" s="6">
        <v>34</v>
      </c>
      <c r="B60" s="6" t="s">
        <v>526</v>
      </c>
      <c r="C60" s="13">
        <f t="shared" si="10"/>
        <v>2592</v>
      </c>
      <c r="D60" s="57">
        <v>212</v>
      </c>
      <c r="E60" s="57">
        <v>13</v>
      </c>
      <c r="F60" s="57">
        <v>94</v>
      </c>
      <c r="G60" s="57">
        <v>1636</v>
      </c>
      <c r="H60" s="57">
        <v>634</v>
      </c>
      <c r="I60" s="57">
        <v>0</v>
      </c>
      <c r="J60" s="57">
        <v>3</v>
      </c>
      <c r="K60" s="6" t="b">
        <f>B60='C-1'!H59</f>
        <v>0</v>
      </c>
      <c r="M60" s="175" t="s">
        <v>526</v>
      </c>
      <c r="N60" s="177">
        <f t="shared" si="11"/>
        <v>2633</v>
      </c>
      <c r="O60" s="179">
        <v>197</v>
      </c>
      <c r="P60" s="179">
        <v>12</v>
      </c>
      <c r="Q60" s="179">
        <v>61</v>
      </c>
      <c r="R60" s="179">
        <v>1721</v>
      </c>
      <c r="S60" s="179">
        <v>629</v>
      </c>
      <c r="T60" s="179">
        <v>13</v>
      </c>
      <c r="U60" s="183"/>
      <c r="V60" s="5" t="b">
        <f>N60='C-1'!AC59</f>
        <v>1</v>
      </c>
      <c r="W60" s="237"/>
      <c r="X60" s="6" t="s">
        <v>453</v>
      </c>
      <c r="Y60" s="13">
        <f t="shared" si="40"/>
        <v>2674</v>
      </c>
      <c r="Z60" s="57">
        <v>187</v>
      </c>
      <c r="AA60" s="57">
        <v>16</v>
      </c>
      <c r="AB60" s="57">
        <v>56</v>
      </c>
      <c r="AC60" s="57">
        <v>1776</v>
      </c>
      <c r="AD60" s="57">
        <v>621</v>
      </c>
      <c r="AE60" s="57">
        <v>0</v>
      </c>
      <c r="AF60" s="5">
        <v>18</v>
      </c>
      <c r="AG60" s="5" t="b">
        <f>Y60='C-1'!AY59</f>
        <v>1</v>
      </c>
      <c r="AH60" s="6" t="s">
        <v>453</v>
      </c>
      <c r="AI60" s="158">
        <f t="shared" si="41"/>
        <v>2208</v>
      </c>
      <c r="AJ60" s="365">
        <v>125</v>
      </c>
      <c r="AK60" s="365">
        <v>33</v>
      </c>
      <c r="AL60" s="365">
        <v>47</v>
      </c>
      <c r="AM60" s="365">
        <v>1015</v>
      </c>
      <c r="AN60" s="365">
        <v>984</v>
      </c>
      <c r="AO60" s="158">
        <v>0</v>
      </c>
      <c r="AP60" s="364">
        <v>4</v>
      </c>
      <c r="AQ60" s="6" t="b">
        <f>AI60='C-1'!CO59</f>
        <v>1</v>
      </c>
    </row>
    <row r="61" spans="1:43" x14ac:dyDescent="0.35">
      <c r="A61" s="6">
        <v>35</v>
      </c>
      <c r="B61" s="6" t="s">
        <v>525</v>
      </c>
      <c r="C61" s="13">
        <f t="shared" si="10"/>
        <v>573</v>
      </c>
      <c r="D61" s="57">
        <v>59</v>
      </c>
      <c r="E61" s="57">
        <v>0</v>
      </c>
      <c r="F61" s="57">
        <v>12</v>
      </c>
      <c r="G61" s="57">
        <v>479</v>
      </c>
      <c r="H61" s="57">
        <v>22</v>
      </c>
      <c r="I61" s="57">
        <v>0</v>
      </c>
      <c r="J61" s="57">
        <v>1</v>
      </c>
      <c r="K61" s="6" t="b">
        <f>B61='C-1'!H60</f>
        <v>0</v>
      </c>
      <c r="M61" s="175" t="s">
        <v>525</v>
      </c>
      <c r="N61" s="177">
        <f t="shared" si="11"/>
        <v>588</v>
      </c>
      <c r="O61" s="179">
        <v>58</v>
      </c>
      <c r="P61" s="179">
        <v>0</v>
      </c>
      <c r="Q61" s="179">
        <v>11</v>
      </c>
      <c r="R61" s="179">
        <v>490</v>
      </c>
      <c r="S61" s="179">
        <v>23</v>
      </c>
      <c r="T61" s="179">
        <v>6</v>
      </c>
      <c r="U61" s="183"/>
      <c r="V61" s="5" t="b">
        <f>N61='C-1'!AC60</f>
        <v>1</v>
      </c>
      <c r="W61" s="237"/>
      <c r="X61" s="6" t="s">
        <v>454</v>
      </c>
      <c r="Y61" s="13">
        <f t="shared" si="40"/>
        <v>585</v>
      </c>
      <c r="Z61" s="57">
        <v>56</v>
      </c>
      <c r="AA61" s="57">
        <v>0</v>
      </c>
      <c r="AB61" s="57">
        <v>11</v>
      </c>
      <c r="AC61" s="57">
        <v>490</v>
      </c>
      <c r="AD61" s="57">
        <v>23</v>
      </c>
      <c r="AE61" s="57">
        <v>0</v>
      </c>
      <c r="AF61" s="5">
        <v>5</v>
      </c>
      <c r="AG61" s="5" t="b">
        <f>Y61='C-1'!AY60</f>
        <v>1</v>
      </c>
      <c r="AH61" s="6" t="s">
        <v>454</v>
      </c>
      <c r="AI61" s="158">
        <f t="shared" si="41"/>
        <v>586</v>
      </c>
      <c r="AJ61" s="365">
        <v>9</v>
      </c>
      <c r="AK61" s="365">
        <v>0</v>
      </c>
      <c r="AL61" s="365">
        <v>2</v>
      </c>
      <c r="AM61" s="365">
        <v>162</v>
      </c>
      <c r="AN61" s="365">
        <v>410</v>
      </c>
      <c r="AO61" s="158">
        <v>0</v>
      </c>
      <c r="AP61" s="364">
        <v>3</v>
      </c>
      <c r="AQ61" s="6" t="b">
        <f>AI61='C-1'!CO60</f>
        <v>1</v>
      </c>
    </row>
    <row r="62" spans="1:43" x14ac:dyDescent="0.35">
      <c r="A62" s="6">
        <v>36</v>
      </c>
      <c r="B62" s="6" t="s">
        <v>527</v>
      </c>
      <c r="C62" s="13">
        <f t="shared" si="10"/>
        <v>3565</v>
      </c>
      <c r="D62" s="57">
        <v>174</v>
      </c>
      <c r="E62" s="57">
        <v>16</v>
      </c>
      <c r="F62" s="57">
        <v>166</v>
      </c>
      <c r="G62" s="57">
        <v>1666</v>
      </c>
      <c r="H62" s="57">
        <v>1529</v>
      </c>
      <c r="I62" s="57">
        <v>0</v>
      </c>
      <c r="J62" s="57">
        <v>14</v>
      </c>
      <c r="K62" s="6" t="b">
        <f>B62='C-1'!H61</f>
        <v>0</v>
      </c>
      <c r="M62" s="175" t="s">
        <v>527</v>
      </c>
      <c r="N62" s="177">
        <f t="shared" si="11"/>
        <v>3419</v>
      </c>
      <c r="O62" s="179">
        <v>52</v>
      </c>
      <c r="P62" s="179">
        <v>30</v>
      </c>
      <c r="Q62" s="179">
        <v>48</v>
      </c>
      <c r="R62" s="179">
        <v>909</v>
      </c>
      <c r="S62" s="179">
        <v>2375</v>
      </c>
      <c r="T62" s="179">
        <v>5</v>
      </c>
      <c r="U62" s="183"/>
      <c r="V62" s="5" t="b">
        <f>N62='C-1'!AC61</f>
        <v>1</v>
      </c>
      <c r="W62" s="237"/>
      <c r="X62" s="6" t="s">
        <v>143</v>
      </c>
      <c r="Y62" s="13">
        <f t="shared" si="40"/>
        <v>3482</v>
      </c>
      <c r="Z62" s="57">
        <v>76</v>
      </c>
      <c r="AA62" s="57">
        <v>15</v>
      </c>
      <c r="AB62" s="57">
        <v>106</v>
      </c>
      <c r="AC62" s="57">
        <v>919</v>
      </c>
      <c r="AD62" s="57">
        <v>2355</v>
      </c>
      <c r="AE62" s="57">
        <v>0</v>
      </c>
      <c r="AF62" s="5">
        <v>11</v>
      </c>
      <c r="AG62" s="5" t="b">
        <f>Y62='C-1'!AY61</f>
        <v>1</v>
      </c>
      <c r="AH62" s="6" t="s">
        <v>143</v>
      </c>
      <c r="AI62" s="158">
        <f t="shared" si="41"/>
        <v>3364</v>
      </c>
      <c r="AJ62" s="365">
        <v>57</v>
      </c>
      <c r="AK62" s="365">
        <v>19</v>
      </c>
      <c r="AL62" s="365">
        <v>106</v>
      </c>
      <c r="AM62" s="365">
        <v>887</v>
      </c>
      <c r="AN62" s="365">
        <v>2293</v>
      </c>
      <c r="AO62" s="158">
        <v>0</v>
      </c>
      <c r="AP62" s="364">
        <v>2</v>
      </c>
      <c r="AQ62" s="6" t="b">
        <f>AI62='C-1'!CO61</f>
        <v>1</v>
      </c>
    </row>
    <row r="63" spans="1:43" x14ac:dyDescent="0.35">
      <c r="A63" s="6">
        <v>37</v>
      </c>
      <c r="B63" s="6" t="s">
        <v>528</v>
      </c>
      <c r="C63" s="13">
        <f t="shared" si="10"/>
        <v>875</v>
      </c>
      <c r="D63" s="57">
        <v>66</v>
      </c>
      <c r="E63" s="57">
        <v>4</v>
      </c>
      <c r="F63" s="57">
        <v>15</v>
      </c>
      <c r="G63" s="57">
        <v>666</v>
      </c>
      <c r="H63" s="57">
        <v>123</v>
      </c>
      <c r="I63" s="57">
        <v>0</v>
      </c>
      <c r="J63" s="57">
        <v>1</v>
      </c>
      <c r="K63" s="6" t="b">
        <f>B63='C-1'!H62</f>
        <v>0</v>
      </c>
      <c r="M63" s="175" t="s">
        <v>528</v>
      </c>
      <c r="N63" s="177">
        <f t="shared" si="11"/>
        <v>886</v>
      </c>
      <c r="O63" s="179">
        <v>58</v>
      </c>
      <c r="P63" s="179">
        <v>3</v>
      </c>
      <c r="Q63" s="179">
        <v>24</v>
      </c>
      <c r="R63" s="179">
        <v>676</v>
      </c>
      <c r="S63" s="179">
        <v>122</v>
      </c>
      <c r="T63" s="179">
        <v>3</v>
      </c>
      <c r="U63" s="183"/>
      <c r="V63" s="5" t="b">
        <f>N63='C-1'!AC62</f>
        <v>1</v>
      </c>
      <c r="W63" s="237"/>
      <c r="X63" s="6" t="s">
        <v>455</v>
      </c>
      <c r="Y63" s="13">
        <f t="shared" si="40"/>
        <v>905</v>
      </c>
      <c r="Z63" s="57">
        <v>51</v>
      </c>
      <c r="AA63" s="57">
        <v>4</v>
      </c>
      <c r="AB63" s="57">
        <v>24</v>
      </c>
      <c r="AC63" s="57">
        <v>582</v>
      </c>
      <c r="AD63" s="57">
        <v>242</v>
      </c>
      <c r="AE63" s="57">
        <v>0</v>
      </c>
      <c r="AF63" s="5">
        <v>2</v>
      </c>
      <c r="AG63" s="5" t="b">
        <f>Y63='C-1'!AY62</f>
        <v>1</v>
      </c>
      <c r="AH63" s="6" t="s">
        <v>455</v>
      </c>
      <c r="AI63" s="158">
        <f t="shared" si="41"/>
        <v>915</v>
      </c>
      <c r="AJ63" s="365">
        <v>37</v>
      </c>
      <c r="AK63" s="365">
        <v>2</v>
      </c>
      <c r="AL63" s="365">
        <v>10</v>
      </c>
      <c r="AM63" s="365">
        <v>684</v>
      </c>
      <c r="AN63" s="365">
        <v>180</v>
      </c>
      <c r="AO63" s="158">
        <v>0</v>
      </c>
      <c r="AP63" s="364">
        <v>2</v>
      </c>
      <c r="AQ63" s="6" t="b">
        <f>AI63='C-1'!CO62</f>
        <v>1</v>
      </c>
    </row>
    <row r="64" spans="1:43" ht="18.5" x14ac:dyDescent="0.35">
      <c r="A64" s="6">
        <v>38</v>
      </c>
      <c r="B64" s="6" t="s">
        <v>529</v>
      </c>
      <c r="C64" s="13">
        <f t="shared" si="10"/>
        <v>949</v>
      </c>
      <c r="D64" s="57">
        <v>14</v>
      </c>
      <c r="E64" s="57">
        <v>1</v>
      </c>
      <c r="F64" s="57">
        <v>8</v>
      </c>
      <c r="G64" s="57">
        <v>628</v>
      </c>
      <c r="H64" s="57">
        <v>297</v>
      </c>
      <c r="I64" s="57">
        <v>0</v>
      </c>
      <c r="J64" s="57">
        <v>1</v>
      </c>
      <c r="K64" s="6" t="b">
        <f>B64='C-1'!H63</f>
        <v>0</v>
      </c>
      <c r="M64" s="175" t="s">
        <v>529</v>
      </c>
      <c r="N64" s="177">
        <f t="shared" si="11"/>
        <v>803</v>
      </c>
      <c r="O64" s="179">
        <v>14</v>
      </c>
      <c r="P64" s="179">
        <v>0</v>
      </c>
      <c r="Q64" s="179">
        <v>2</v>
      </c>
      <c r="R64" s="179">
        <v>383</v>
      </c>
      <c r="S64" s="179">
        <v>404</v>
      </c>
      <c r="T64" s="179">
        <v>0</v>
      </c>
      <c r="U64" s="183"/>
      <c r="V64" s="5" t="b">
        <f>N64='C-1'!AC63</f>
        <v>1</v>
      </c>
      <c r="W64" s="237"/>
      <c r="X64" s="6" t="s">
        <v>393</v>
      </c>
      <c r="Y64" s="13">
        <f t="shared" si="40"/>
        <v>838</v>
      </c>
      <c r="Z64" s="57">
        <v>11</v>
      </c>
      <c r="AA64" s="57">
        <v>1</v>
      </c>
      <c r="AB64" s="57">
        <v>5</v>
      </c>
      <c r="AC64" s="57">
        <v>423</v>
      </c>
      <c r="AD64" s="57">
        <v>398</v>
      </c>
      <c r="AE64" s="57">
        <v>0</v>
      </c>
      <c r="AF64" s="5">
        <v>0</v>
      </c>
      <c r="AG64" s="5" t="b">
        <f>Y64='C-1'!AY63</f>
        <v>1</v>
      </c>
      <c r="AH64" s="6" t="s">
        <v>393</v>
      </c>
      <c r="AI64" s="158">
        <f t="shared" si="41"/>
        <v>787</v>
      </c>
      <c r="AJ64" s="365">
        <v>19</v>
      </c>
      <c r="AK64" s="365">
        <v>0</v>
      </c>
      <c r="AL64" s="365">
        <v>2</v>
      </c>
      <c r="AM64" s="365">
        <v>371</v>
      </c>
      <c r="AN64" s="365">
        <v>395</v>
      </c>
      <c r="AO64" s="158">
        <v>0</v>
      </c>
      <c r="AP64" s="364">
        <v>0</v>
      </c>
      <c r="AQ64" s="6" t="b">
        <f>AI64='C-1'!CO63</f>
        <v>1</v>
      </c>
    </row>
    <row r="65" spans="1:43" x14ac:dyDescent="0.35">
      <c r="B65" s="17"/>
      <c r="C65" s="13"/>
      <c r="D65" s="57"/>
      <c r="E65" s="57"/>
      <c r="F65" s="57"/>
      <c r="G65" s="57"/>
      <c r="H65" s="57"/>
      <c r="I65" s="57"/>
      <c r="J65" s="57"/>
      <c r="M65" s="185"/>
      <c r="N65" s="177"/>
      <c r="O65" s="179"/>
      <c r="P65" s="179"/>
      <c r="Q65" s="179"/>
      <c r="R65" s="179"/>
      <c r="S65" s="179"/>
      <c r="T65" s="179"/>
      <c r="U65" s="183"/>
      <c r="V65" s="5"/>
      <c r="W65" s="237"/>
      <c r="X65" s="17"/>
      <c r="Y65" s="13"/>
      <c r="Z65" s="57"/>
      <c r="AA65" s="57"/>
      <c r="AB65" s="57"/>
      <c r="AC65" s="57"/>
      <c r="AD65" s="57"/>
      <c r="AE65" s="57"/>
      <c r="AF65" s="5"/>
      <c r="AG65" s="5" t="b">
        <f>Y65='C-1'!AY64</f>
        <v>1</v>
      </c>
      <c r="AH65" s="17"/>
      <c r="AI65" s="158"/>
      <c r="AJ65" s="158"/>
      <c r="AK65" s="158"/>
      <c r="AL65" s="158"/>
      <c r="AM65" s="158"/>
      <c r="AN65" s="158"/>
      <c r="AO65" s="158"/>
      <c r="AP65" s="364"/>
      <c r="AQ65" s="6" t="b">
        <f>AI65='C-1'!CO64</f>
        <v>1</v>
      </c>
    </row>
    <row r="66" spans="1:43" x14ac:dyDescent="0.35">
      <c r="B66" s="15" t="s">
        <v>15</v>
      </c>
      <c r="C66" s="10">
        <f>SUM(C67:C72)</f>
        <v>19368</v>
      </c>
      <c r="D66" s="9">
        <f t="shared" ref="D66:J66" si="42">SUM(D67:D72)</f>
        <v>1230</v>
      </c>
      <c r="E66" s="9">
        <f t="shared" si="42"/>
        <v>141</v>
      </c>
      <c r="F66" s="9">
        <f t="shared" si="42"/>
        <v>315</v>
      </c>
      <c r="G66" s="9">
        <f t="shared" si="42"/>
        <v>12384</v>
      </c>
      <c r="H66" s="9">
        <f t="shared" si="42"/>
        <v>5263</v>
      </c>
      <c r="I66" s="10">
        <f t="shared" si="42"/>
        <v>0</v>
      </c>
      <c r="J66" s="10">
        <f t="shared" si="42"/>
        <v>35</v>
      </c>
      <c r="K66" s="6" t="b">
        <f>B66='C-1'!H65</f>
        <v>0</v>
      </c>
      <c r="M66" s="187" t="s">
        <v>15</v>
      </c>
      <c r="N66" s="188">
        <f>SUM(N67:N72)</f>
        <v>19482</v>
      </c>
      <c r="O66" s="227">
        <f t="shared" ref="O66:U66" si="43">SUM(O67:O72)</f>
        <v>1283</v>
      </c>
      <c r="P66" s="227">
        <f t="shared" si="43"/>
        <v>159</v>
      </c>
      <c r="Q66" s="227">
        <f t="shared" si="43"/>
        <v>297</v>
      </c>
      <c r="R66" s="227">
        <f t="shared" si="43"/>
        <v>13123</v>
      </c>
      <c r="S66" s="227">
        <f t="shared" si="43"/>
        <v>4551</v>
      </c>
      <c r="T66" s="188">
        <f t="shared" si="43"/>
        <v>69</v>
      </c>
      <c r="U66" s="182">
        <f t="shared" si="43"/>
        <v>0</v>
      </c>
      <c r="V66" s="5" t="b">
        <f>N66='C-1'!AC65</f>
        <v>1</v>
      </c>
      <c r="W66" s="237"/>
      <c r="X66" s="15" t="s">
        <v>15</v>
      </c>
      <c r="Y66" s="10">
        <f>SUM(Y67:Y72)</f>
        <v>18105</v>
      </c>
      <c r="Z66" s="9">
        <f>SUM(Z67:Z72)</f>
        <v>834</v>
      </c>
      <c r="AA66" s="9">
        <f t="shared" ref="AA66:AF66" si="44">SUM(AA67:AA72)</f>
        <v>130</v>
      </c>
      <c r="AB66" s="9">
        <f t="shared" si="44"/>
        <v>143</v>
      </c>
      <c r="AC66" s="9">
        <f t="shared" si="44"/>
        <v>11760</v>
      </c>
      <c r="AD66" s="9">
        <f t="shared" si="44"/>
        <v>5204</v>
      </c>
      <c r="AE66" s="10">
        <f t="shared" si="44"/>
        <v>0</v>
      </c>
      <c r="AF66" s="22">
        <f t="shared" si="44"/>
        <v>34</v>
      </c>
      <c r="AG66" s="5" t="b">
        <f>Y66='C-1'!AY65</f>
        <v>0</v>
      </c>
      <c r="AH66" s="15" t="s">
        <v>15</v>
      </c>
      <c r="AI66" s="159">
        <f>SUM(AI67:AI72)</f>
        <v>18067</v>
      </c>
      <c r="AJ66" s="363">
        <f>SUM(AJ67:AJ72)</f>
        <v>826</v>
      </c>
      <c r="AK66" s="363">
        <f t="shared" ref="AK66:AP66" si="45">SUM(AK67:AK72)</f>
        <v>115</v>
      </c>
      <c r="AL66" s="363">
        <f t="shared" si="45"/>
        <v>145</v>
      </c>
      <c r="AM66" s="363">
        <f t="shared" si="45"/>
        <v>11813</v>
      </c>
      <c r="AN66" s="363">
        <f t="shared" si="45"/>
        <v>5130</v>
      </c>
      <c r="AO66" s="159">
        <f t="shared" si="45"/>
        <v>0</v>
      </c>
      <c r="AP66" s="363">
        <f t="shared" si="45"/>
        <v>38</v>
      </c>
      <c r="AQ66" s="6" t="b">
        <f>AI66='C-1'!CO65</f>
        <v>1</v>
      </c>
    </row>
    <row r="67" spans="1:43" x14ac:dyDescent="0.35">
      <c r="A67" s="6">
        <v>39</v>
      </c>
      <c r="B67" s="192" t="s">
        <v>171</v>
      </c>
      <c r="C67" s="13">
        <f t="shared" si="10"/>
        <v>8721</v>
      </c>
      <c r="D67" s="179">
        <v>486</v>
      </c>
      <c r="E67" s="179">
        <v>52</v>
      </c>
      <c r="F67" s="179">
        <v>133</v>
      </c>
      <c r="G67" s="179">
        <v>7782</v>
      </c>
      <c r="H67" s="179">
        <v>247</v>
      </c>
      <c r="I67" s="179">
        <v>0</v>
      </c>
      <c r="J67" s="179">
        <v>21</v>
      </c>
      <c r="K67" s="6" t="b">
        <f>B67='C-1'!H66</f>
        <v>0</v>
      </c>
      <c r="M67" s="192" t="s">
        <v>171</v>
      </c>
      <c r="N67" s="177">
        <f t="shared" si="11"/>
        <v>8936</v>
      </c>
      <c r="O67" s="179">
        <v>566</v>
      </c>
      <c r="P67" s="179">
        <v>81</v>
      </c>
      <c r="Q67" s="179">
        <v>151</v>
      </c>
      <c r="R67" s="179">
        <v>7839</v>
      </c>
      <c r="S67" s="179">
        <v>254</v>
      </c>
      <c r="T67" s="179">
        <v>45</v>
      </c>
      <c r="U67" s="183"/>
      <c r="V67" s="5" t="b">
        <f>N67='C-1'!AC66</f>
        <v>1</v>
      </c>
      <c r="W67" s="237"/>
      <c r="X67" s="16" t="s">
        <v>171</v>
      </c>
      <c r="Y67" s="13">
        <f t="shared" ref="Y67:Y72" si="46">SUM(Z67:AF67)</f>
        <v>7648</v>
      </c>
      <c r="Z67" s="57">
        <v>151</v>
      </c>
      <c r="AA67" s="57">
        <v>66</v>
      </c>
      <c r="AB67" s="57">
        <v>25</v>
      </c>
      <c r="AC67" s="57">
        <v>6659</v>
      </c>
      <c r="AD67" s="57">
        <v>737</v>
      </c>
      <c r="AE67" s="57">
        <v>0</v>
      </c>
      <c r="AF67" s="5">
        <v>10</v>
      </c>
      <c r="AG67" s="5" t="b">
        <f>Y67='C-1'!AY66</f>
        <v>0</v>
      </c>
      <c r="AH67" s="16" t="s">
        <v>171</v>
      </c>
      <c r="AI67" s="158">
        <f t="shared" ref="AI67:AI72" si="47">SUM(AJ67:AP67)</f>
        <v>7871</v>
      </c>
      <c r="AJ67" s="365">
        <v>139</v>
      </c>
      <c r="AK67" s="365">
        <v>55</v>
      </c>
      <c r="AL67" s="365">
        <v>25</v>
      </c>
      <c r="AM67" s="365">
        <v>7097</v>
      </c>
      <c r="AN67" s="365">
        <v>548</v>
      </c>
      <c r="AO67" s="158">
        <v>0</v>
      </c>
      <c r="AP67" s="364">
        <v>7</v>
      </c>
      <c r="AQ67" s="6" t="b">
        <f>AI67='C-1'!CO66</f>
        <v>1</v>
      </c>
    </row>
    <row r="68" spans="1:43" x14ac:dyDescent="0.35">
      <c r="A68" s="6">
        <v>40</v>
      </c>
      <c r="B68" s="6" t="s">
        <v>531</v>
      </c>
      <c r="C68" s="13">
        <f t="shared" si="10"/>
        <v>1474</v>
      </c>
      <c r="D68" s="57">
        <v>93</v>
      </c>
      <c r="E68" s="57">
        <v>30</v>
      </c>
      <c r="F68" s="57">
        <v>50</v>
      </c>
      <c r="G68" s="57">
        <v>741</v>
      </c>
      <c r="H68" s="57">
        <v>553</v>
      </c>
      <c r="I68" s="57">
        <v>0</v>
      </c>
      <c r="J68" s="57">
        <v>7</v>
      </c>
      <c r="K68" s="6" t="b">
        <f>B68='C-1'!H67</f>
        <v>0</v>
      </c>
      <c r="M68" s="175" t="s">
        <v>531</v>
      </c>
      <c r="N68" s="177">
        <f t="shared" si="11"/>
        <v>1175</v>
      </c>
      <c r="O68" s="179">
        <v>60</v>
      </c>
      <c r="P68" s="179">
        <v>22</v>
      </c>
      <c r="Q68" s="179">
        <v>26</v>
      </c>
      <c r="R68" s="179">
        <v>614</v>
      </c>
      <c r="S68" s="179">
        <v>449</v>
      </c>
      <c r="T68" s="179">
        <v>4</v>
      </c>
      <c r="U68" s="183"/>
      <c r="V68" s="5" t="b">
        <f>N68='C-1'!AC67</f>
        <v>1</v>
      </c>
      <c r="W68" s="237"/>
      <c r="X68" s="6" t="s">
        <v>456</v>
      </c>
      <c r="Y68" s="13">
        <f t="shared" si="46"/>
        <v>1218</v>
      </c>
      <c r="Z68" s="57">
        <v>63</v>
      </c>
      <c r="AA68" s="57">
        <v>15</v>
      </c>
      <c r="AB68" s="57">
        <v>8</v>
      </c>
      <c r="AC68" s="57">
        <v>687</v>
      </c>
      <c r="AD68" s="57">
        <v>435</v>
      </c>
      <c r="AE68" s="57">
        <v>0</v>
      </c>
      <c r="AF68" s="57">
        <v>10</v>
      </c>
      <c r="AG68" s="5" t="b">
        <f>Y68='C-1'!AY67</f>
        <v>1</v>
      </c>
      <c r="AH68" s="6" t="s">
        <v>456</v>
      </c>
      <c r="AI68" s="158">
        <f t="shared" si="47"/>
        <v>1184</v>
      </c>
      <c r="AJ68" s="365">
        <v>55</v>
      </c>
      <c r="AK68" s="365">
        <v>13</v>
      </c>
      <c r="AL68" s="365">
        <v>4</v>
      </c>
      <c r="AM68" s="365">
        <v>664</v>
      </c>
      <c r="AN68" s="365">
        <v>441</v>
      </c>
      <c r="AO68" s="158">
        <v>0</v>
      </c>
      <c r="AP68" s="364">
        <v>7</v>
      </c>
      <c r="AQ68" s="6" t="b">
        <f>AI68='C-1'!CO67</f>
        <v>1</v>
      </c>
    </row>
    <row r="69" spans="1:43" x14ac:dyDescent="0.35">
      <c r="A69" s="6">
        <v>41</v>
      </c>
      <c r="B69" s="6" t="s">
        <v>532</v>
      </c>
      <c r="C69" s="13">
        <f t="shared" si="10"/>
        <v>824</v>
      </c>
      <c r="D69" s="57">
        <v>48</v>
      </c>
      <c r="E69" s="57">
        <v>5</v>
      </c>
      <c r="F69" s="57">
        <v>8</v>
      </c>
      <c r="G69" s="57">
        <v>630</v>
      </c>
      <c r="H69" s="57">
        <v>133</v>
      </c>
      <c r="I69" s="57">
        <v>0</v>
      </c>
      <c r="J69" s="57">
        <v>0</v>
      </c>
      <c r="K69" s="6" t="b">
        <f>B69='C-1'!H68</f>
        <v>0</v>
      </c>
      <c r="M69" s="175" t="s">
        <v>532</v>
      </c>
      <c r="N69" s="177">
        <f t="shared" si="11"/>
        <v>831</v>
      </c>
      <c r="O69" s="179">
        <v>45</v>
      </c>
      <c r="P69" s="179">
        <v>7</v>
      </c>
      <c r="Q69" s="179">
        <v>1</v>
      </c>
      <c r="R69" s="179">
        <v>671</v>
      </c>
      <c r="S69" s="179">
        <v>107</v>
      </c>
      <c r="T69" s="179">
        <v>0</v>
      </c>
      <c r="U69" s="183"/>
      <c r="V69" s="5" t="b">
        <f>N69='C-1'!AC68</f>
        <v>1</v>
      </c>
      <c r="W69" s="237"/>
      <c r="X69" s="6" t="s">
        <v>457</v>
      </c>
      <c r="Y69" s="13">
        <f t="shared" si="46"/>
        <v>851</v>
      </c>
      <c r="Z69" s="57">
        <v>46</v>
      </c>
      <c r="AA69" s="57">
        <v>11</v>
      </c>
      <c r="AB69" s="57">
        <v>1</v>
      </c>
      <c r="AC69" s="57">
        <v>686</v>
      </c>
      <c r="AD69" s="57">
        <v>107</v>
      </c>
      <c r="AE69" s="57">
        <v>0</v>
      </c>
      <c r="AF69" s="5">
        <v>0</v>
      </c>
      <c r="AG69" s="5" t="b">
        <f>Y69='C-1'!AY68</f>
        <v>1</v>
      </c>
      <c r="AH69" s="6" t="s">
        <v>457</v>
      </c>
      <c r="AI69" s="158">
        <f t="shared" si="47"/>
        <v>867</v>
      </c>
      <c r="AJ69" s="365">
        <v>39</v>
      </c>
      <c r="AK69" s="365">
        <v>9</v>
      </c>
      <c r="AL69" s="365">
        <v>5</v>
      </c>
      <c r="AM69" s="365">
        <v>707</v>
      </c>
      <c r="AN69" s="365">
        <v>107</v>
      </c>
      <c r="AO69" s="158">
        <v>0</v>
      </c>
      <c r="AP69" s="364">
        <v>0</v>
      </c>
      <c r="AQ69" s="6" t="b">
        <f>AI69='C-1'!CO68</f>
        <v>1</v>
      </c>
    </row>
    <row r="70" spans="1:43" ht="18.5" x14ac:dyDescent="0.35">
      <c r="A70" s="6">
        <v>42</v>
      </c>
      <c r="B70" s="6" t="s">
        <v>177</v>
      </c>
      <c r="C70" s="13">
        <f t="shared" si="10"/>
        <v>3842</v>
      </c>
      <c r="D70" s="57">
        <v>126</v>
      </c>
      <c r="E70" s="57">
        <v>35</v>
      </c>
      <c r="F70" s="57">
        <v>90</v>
      </c>
      <c r="G70" s="57">
        <v>1886</v>
      </c>
      <c r="H70" s="57">
        <v>1701</v>
      </c>
      <c r="I70" s="57">
        <v>0</v>
      </c>
      <c r="J70" s="57">
        <v>4</v>
      </c>
      <c r="K70" s="6" t="b">
        <f>B70='C-1'!H69</f>
        <v>0</v>
      </c>
      <c r="M70" s="175" t="s">
        <v>177</v>
      </c>
      <c r="N70" s="177">
        <f t="shared" si="11"/>
        <v>3871</v>
      </c>
      <c r="O70" s="179">
        <v>98</v>
      </c>
      <c r="P70" s="179">
        <v>26</v>
      </c>
      <c r="Q70" s="179">
        <v>83</v>
      </c>
      <c r="R70" s="179">
        <v>2587</v>
      </c>
      <c r="S70" s="179">
        <v>1067</v>
      </c>
      <c r="T70" s="179">
        <v>10</v>
      </c>
      <c r="U70" s="183"/>
      <c r="V70" s="5" t="b">
        <f>N70='C-1'!AC69</f>
        <v>1</v>
      </c>
      <c r="W70" s="237"/>
      <c r="X70" s="6" t="s">
        <v>394</v>
      </c>
      <c r="Y70" s="13">
        <f t="shared" si="46"/>
        <v>3916</v>
      </c>
      <c r="Z70" s="57">
        <v>80</v>
      </c>
      <c r="AA70" s="57">
        <v>21</v>
      </c>
      <c r="AB70" s="57">
        <v>80</v>
      </c>
      <c r="AC70" s="57">
        <v>2507</v>
      </c>
      <c r="AD70" s="57">
        <v>1214</v>
      </c>
      <c r="AE70" s="57">
        <v>0</v>
      </c>
      <c r="AF70" s="5">
        <v>14</v>
      </c>
      <c r="AG70" s="5" t="b">
        <f>Y70='C-1'!AY69</f>
        <v>1</v>
      </c>
      <c r="AH70" s="6" t="s">
        <v>394</v>
      </c>
      <c r="AI70" s="158">
        <f t="shared" si="47"/>
        <v>3781</v>
      </c>
      <c r="AJ70" s="365">
        <v>87</v>
      </c>
      <c r="AK70" s="365">
        <v>16</v>
      </c>
      <c r="AL70" s="365">
        <v>73</v>
      </c>
      <c r="AM70" s="365">
        <v>2398</v>
      </c>
      <c r="AN70" s="365">
        <v>1185</v>
      </c>
      <c r="AO70" s="158">
        <v>0</v>
      </c>
      <c r="AP70" s="364">
        <v>22</v>
      </c>
      <c r="AQ70" s="6" t="b">
        <f>AI70='C-1'!CO69</f>
        <v>1</v>
      </c>
    </row>
    <row r="71" spans="1:43" x14ac:dyDescent="0.35">
      <c r="A71" s="6">
        <v>43</v>
      </c>
      <c r="B71" s="6" t="s">
        <v>172</v>
      </c>
      <c r="C71" s="13">
        <f t="shared" si="10"/>
        <v>3273</v>
      </c>
      <c r="D71" s="57">
        <v>408</v>
      </c>
      <c r="E71" s="57">
        <v>16</v>
      </c>
      <c r="F71" s="57">
        <v>21</v>
      </c>
      <c r="G71" s="57">
        <v>484</v>
      </c>
      <c r="H71" s="57">
        <v>2341</v>
      </c>
      <c r="I71" s="57">
        <v>0</v>
      </c>
      <c r="J71" s="57">
        <v>3</v>
      </c>
      <c r="K71" s="6" t="b">
        <f>B71='C-1'!H70</f>
        <v>0</v>
      </c>
      <c r="M71" s="175" t="s">
        <v>172</v>
      </c>
      <c r="N71" s="177">
        <f t="shared" si="11"/>
        <v>3412</v>
      </c>
      <c r="O71" s="179">
        <v>451</v>
      </c>
      <c r="P71" s="179">
        <v>19</v>
      </c>
      <c r="Q71" s="179">
        <v>16</v>
      </c>
      <c r="R71" s="179">
        <v>530</v>
      </c>
      <c r="S71" s="179">
        <v>2387</v>
      </c>
      <c r="T71" s="179">
        <v>9</v>
      </c>
      <c r="U71" s="183"/>
      <c r="V71" s="5" t="b">
        <f>N71='C-1'!AC70</f>
        <v>1</v>
      </c>
      <c r="W71" s="237"/>
      <c r="X71" s="6" t="s">
        <v>172</v>
      </c>
      <c r="Y71" s="13">
        <f t="shared" si="46"/>
        <v>3170</v>
      </c>
      <c r="Z71" s="57">
        <v>467</v>
      </c>
      <c r="AA71" s="57">
        <v>13</v>
      </c>
      <c r="AB71" s="57">
        <v>21</v>
      </c>
      <c r="AC71" s="57">
        <v>414</v>
      </c>
      <c r="AD71" s="57">
        <v>2255</v>
      </c>
      <c r="AE71" s="57">
        <v>0</v>
      </c>
      <c r="AF71" s="5">
        <v>0</v>
      </c>
      <c r="AG71" s="5" t="b">
        <f>Y71='C-1'!AY70</f>
        <v>1</v>
      </c>
      <c r="AH71" s="6" t="s">
        <v>172</v>
      </c>
      <c r="AI71" s="158">
        <f t="shared" si="47"/>
        <v>3270</v>
      </c>
      <c r="AJ71" s="365">
        <v>481</v>
      </c>
      <c r="AK71" s="365">
        <v>17</v>
      </c>
      <c r="AL71" s="365">
        <v>14</v>
      </c>
      <c r="AM71" s="365">
        <v>409</v>
      </c>
      <c r="AN71" s="365">
        <v>2347</v>
      </c>
      <c r="AO71" s="158">
        <v>0</v>
      </c>
      <c r="AP71" s="364">
        <v>2</v>
      </c>
      <c r="AQ71" s="6" t="b">
        <f>AI71='C-1'!CO70</f>
        <v>1</v>
      </c>
    </row>
    <row r="72" spans="1:43" x14ac:dyDescent="0.35">
      <c r="A72" s="6">
        <v>44</v>
      </c>
      <c r="B72" s="6" t="s">
        <v>530</v>
      </c>
      <c r="C72" s="13">
        <f t="shared" si="10"/>
        <v>1234</v>
      </c>
      <c r="D72" s="57">
        <v>69</v>
      </c>
      <c r="E72" s="57">
        <v>3</v>
      </c>
      <c r="F72" s="57">
        <v>13</v>
      </c>
      <c r="G72" s="57">
        <v>861</v>
      </c>
      <c r="H72" s="57">
        <v>288</v>
      </c>
      <c r="I72" s="57">
        <v>0</v>
      </c>
      <c r="J72" s="57">
        <v>0</v>
      </c>
      <c r="K72" s="6" t="b">
        <f>B72='C-1'!H71</f>
        <v>0</v>
      </c>
      <c r="M72" s="175" t="s">
        <v>530</v>
      </c>
      <c r="N72" s="177">
        <f t="shared" si="11"/>
        <v>1257</v>
      </c>
      <c r="O72" s="179">
        <v>63</v>
      </c>
      <c r="P72" s="179">
        <v>4</v>
      </c>
      <c r="Q72" s="179">
        <v>20</v>
      </c>
      <c r="R72" s="179">
        <v>882</v>
      </c>
      <c r="S72" s="179">
        <v>287</v>
      </c>
      <c r="T72" s="179">
        <v>1</v>
      </c>
      <c r="U72" s="183"/>
      <c r="V72" s="5" t="b">
        <f>N72='C-1'!AC71</f>
        <v>1</v>
      </c>
      <c r="W72" s="237"/>
      <c r="X72" s="6" t="s">
        <v>458</v>
      </c>
      <c r="Y72" s="13">
        <f t="shared" si="46"/>
        <v>1302</v>
      </c>
      <c r="Z72" s="57">
        <v>27</v>
      </c>
      <c r="AA72" s="57">
        <v>4</v>
      </c>
      <c r="AB72" s="57">
        <v>8</v>
      </c>
      <c r="AC72" s="57">
        <v>807</v>
      </c>
      <c r="AD72" s="57">
        <v>456</v>
      </c>
      <c r="AE72" s="57">
        <v>0</v>
      </c>
      <c r="AF72" s="5">
        <v>0</v>
      </c>
      <c r="AG72" s="5" t="b">
        <f>Y72='C-1'!AY71</f>
        <v>1</v>
      </c>
      <c r="AH72" s="6" t="s">
        <v>458</v>
      </c>
      <c r="AI72" s="158">
        <f t="shared" si="47"/>
        <v>1094</v>
      </c>
      <c r="AJ72" s="365">
        <v>25</v>
      </c>
      <c r="AK72" s="365">
        <v>5</v>
      </c>
      <c r="AL72" s="365">
        <v>24</v>
      </c>
      <c r="AM72" s="365">
        <v>538</v>
      </c>
      <c r="AN72" s="365">
        <v>502</v>
      </c>
      <c r="AO72" s="158">
        <v>0</v>
      </c>
      <c r="AP72" s="364">
        <v>0</v>
      </c>
      <c r="AQ72" s="6" t="b">
        <f>AI72='C-1'!CO71</f>
        <v>1</v>
      </c>
    </row>
    <row r="73" spans="1:43" x14ac:dyDescent="0.35">
      <c r="B73" s="17"/>
      <c r="C73" s="13"/>
      <c r="D73" s="57"/>
      <c r="E73" s="57"/>
      <c r="F73" s="57"/>
      <c r="G73" s="57"/>
      <c r="H73" s="57"/>
      <c r="I73" s="57"/>
      <c r="J73" s="57"/>
      <c r="M73" s="185"/>
      <c r="N73" s="177"/>
      <c r="O73" s="179"/>
      <c r="P73" s="179"/>
      <c r="Q73" s="179"/>
      <c r="R73" s="179"/>
      <c r="S73" s="179"/>
      <c r="T73" s="179"/>
      <c r="U73" s="183"/>
      <c r="V73" s="5"/>
      <c r="W73" s="237"/>
      <c r="X73" s="17"/>
      <c r="Y73" s="13"/>
      <c r="Z73" s="57"/>
      <c r="AA73" s="57"/>
      <c r="AB73" s="57"/>
      <c r="AC73" s="57"/>
      <c r="AD73" s="57"/>
      <c r="AE73" s="57"/>
      <c r="AF73" s="5"/>
      <c r="AG73" s="5" t="b">
        <f>Y73='C-1'!AY72</f>
        <v>1</v>
      </c>
      <c r="AH73" s="17"/>
      <c r="AI73" s="158"/>
      <c r="AJ73" s="158"/>
      <c r="AK73" s="158"/>
      <c r="AL73" s="158"/>
      <c r="AM73" s="158"/>
      <c r="AN73" s="158"/>
      <c r="AO73" s="158"/>
      <c r="AP73" s="364"/>
      <c r="AQ73" s="6" t="b">
        <f>AI73='C-1'!CO72</f>
        <v>1</v>
      </c>
    </row>
    <row r="74" spans="1:43" x14ac:dyDescent="0.35">
      <c r="B74" s="15" t="s">
        <v>52</v>
      </c>
      <c r="C74" s="10">
        <f>SUM(C75:C80)</f>
        <v>8497</v>
      </c>
      <c r="D74" s="9">
        <f t="shared" ref="D74:J74" si="48">SUM(D75:D80)</f>
        <v>609</v>
      </c>
      <c r="E74" s="9">
        <f t="shared" si="48"/>
        <v>498</v>
      </c>
      <c r="F74" s="9">
        <f t="shared" si="48"/>
        <v>167</v>
      </c>
      <c r="G74" s="9">
        <f t="shared" si="48"/>
        <v>4864</v>
      </c>
      <c r="H74" s="9">
        <f t="shared" si="48"/>
        <v>2357</v>
      </c>
      <c r="I74" s="10">
        <f t="shared" si="48"/>
        <v>0</v>
      </c>
      <c r="J74" s="10">
        <f t="shared" si="48"/>
        <v>2</v>
      </c>
      <c r="K74" s="6" t="b">
        <f>B74='C-1'!H73</f>
        <v>0</v>
      </c>
      <c r="M74" s="187" t="s">
        <v>52</v>
      </c>
      <c r="N74" s="188">
        <f>SUM(N75:N80)</f>
        <v>8517</v>
      </c>
      <c r="O74" s="227">
        <f t="shared" ref="O74:U74" si="49">SUM(O75:O80)</f>
        <v>548</v>
      </c>
      <c r="P74" s="227">
        <f t="shared" si="49"/>
        <v>437</v>
      </c>
      <c r="Q74" s="227">
        <f t="shared" si="49"/>
        <v>195</v>
      </c>
      <c r="R74" s="227">
        <f t="shared" si="49"/>
        <v>4870</v>
      </c>
      <c r="S74" s="227">
        <f t="shared" si="49"/>
        <v>2454</v>
      </c>
      <c r="T74" s="188">
        <f t="shared" si="49"/>
        <v>13</v>
      </c>
      <c r="U74" s="182">
        <f t="shared" si="49"/>
        <v>0</v>
      </c>
      <c r="V74" s="5" t="b">
        <f>N74='C-1'!AC73</f>
        <v>1</v>
      </c>
      <c r="W74" s="237"/>
      <c r="X74" s="15" t="s">
        <v>52</v>
      </c>
      <c r="Y74" s="10">
        <f>SUM(Y75:Y80)</f>
        <v>8684</v>
      </c>
      <c r="Z74" s="9">
        <f>SUM(Z75:Z80)</f>
        <v>526</v>
      </c>
      <c r="AA74" s="9">
        <f t="shared" ref="AA74:AF74" si="50">SUM(AA75:AA80)</f>
        <v>399</v>
      </c>
      <c r="AB74" s="9">
        <f t="shared" si="50"/>
        <v>156</v>
      </c>
      <c r="AC74" s="9">
        <f t="shared" si="50"/>
        <v>5144</v>
      </c>
      <c r="AD74" s="9">
        <f t="shared" si="50"/>
        <v>2455</v>
      </c>
      <c r="AE74" s="10">
        <f t="shared" si="50"/>
        <v>0</v>
      </c>
      <c r="AF74" s="22">
        <f t="shared" si="50"/>
        <v>4</v>
      </c>
      <c r="AG74" s="5" t="b">
        <f>Y74='C-1'!AY73</f>
        <v>1</v>
      </c>
      <c r="AH74" s="15" t="s">
        <v>52</v>
      </c>
      <c r="AI74" s="159">
        <f>SUM(AI75:AI80)</f>
        <v>8839</v>
      </c>
      <c r="AJ74" s="363">
        <f>SUM(AJ75:AJ80)</f>
        <v>538</v>
      </c>
      <c r="AK74" s="363">
        <f t="shared" ref="AK74:AP74" si="51">SUM(AK75:AK80)</f>
        <v>329</v>
      </c>
      <c r="AL74" s="363">
        <f t="shared" si="51"/>
        <v>207</v>
      </c>
      <c r="AM74" s="363">
        <f t="shared" si="51"/>
        <v>4911</v>
      </c>
      <c r="AN74" s="363">
        <f t="shared" si="51"/>
        <v>2842</v>
      </c>
      <c r="AO74" s="159">
        <f t="shared" si="51"/>
        <v>2</v>
      </c>
      <c r="AP74" s="363">
        <f t="shared" si="51"/>
        <v>10</v>
      </c>
      <c r="AQ74" s="6" t="b">
        <f>AI74='C-1'!CO73</f>
        <v>1</v>
      </c>
    </row>
    <row r="75" spans="1:43" x14ac:dyDescent="0.35">
      <c r="A75" s="6">
        <v>45</v>
      </c>
      <c r="B75" s="6" t="s">
        <v>428</v>
      </c>
      <c r="C75" s="13">
        <f t="shared" si="10"/>
        <v>3523</v>
      </c>
      <c r="D75" s="57">
        <v>301</v>
      </c>
      <c r="E75" s="57">
        <v>310</v>
      </c>
      <c r="F75" s="57">
        <v>96</v>
      </c>
      <c r="G75" s="57">
        <v>1752</v>
      </c>
      <c r="H75" s="57">
        <v>1064</v>
      </c>
      <c r="I75" s="57">
        <v>0</v>
      </c>
      <c r="J75" s="57">
        <v>0</v>
      </c>
      <c r="K75" s="6" t="b">
        <f>B75='C-1'!H74</f>
        <v>0</v>
      </c>
      <c r="M75" s="175" t="s">
        <v>428</v>
      </c>
      <c r="N75" s="177">
        <f t="shared" si="11"/>
        <v>3560</v>
      </c>
      <c r="O75" s="179">
        <v>293</v>
      </c>
      <c r="P75" s="179">
        <v>273</v>
      </c>
      <c r="Q75" s="179">
        <v>138</v>
      </c>
      <c r="R75" s="179">
        <v>1794</v>
      </c>
      <c r="S75" s="179">
        <v>1049</v>
      </c>
      <c r="T75" s="179">
        <v>13</v>
      </c>
      <c r="U75" s="183"/>
      <c r="V75" s="5" t="b">
        <f>N75='C-1'!AC74</f>
        <v>1</v>
      </c>
      <c r="W75" s="237"/>
      <c r="X75" s="6" t="s">
        <v>427</v>
      </c>
      <c r="Y75" s="13">
        <f t="shared" ref="Y75:Y80" si="52">SUM(Z75:AF75)</f>
        <v>3591</v>
      </c>
      <c r="Z75" s="57">
        <v>274</v>
      </c>
      <c r="AA75" s="57">
        <v>242</v>
      </c>
      <c r="AB75" s="57">
        <v>89</v>
      </c>
      <c r="AC75" s="57">
        <v>1948</v>
      </c>
      <c r="AD75" s="57">
        <v>1037</v>
      </c>
      <c r="AE75" s="57">
        <v>0</v>
      </c>
      <c r="AF75" s="5">
        <v>1</v>
      </c>
      <c r="AG75" s="5" t="b">
        <f>Y75='C-1'!AY74</f>
        <v>1</v>
      </c>
      <c r="AH75" s="6" t="s">
        <v>427</v>
      </c>
      <c r="AI75" s="158">
        <f t="shared" ref="AI75:AI80" si="53">SUM(AJ75:AP75)</f>
        <v>3740</v>
      </c>
      <c r="AJ75" s="365">
        <v>286</v>
      </c>
      <c r="AK75" s="365">
        <v>190</v>
      </c>
      <c r="AL75" s="365">
        <v>141</v>
      </c>
      <c r="AM75" s="365">
        <v>2084</v>
      </c>
      <c r="AN75" s="365">
        <v>1034</v>
      </c>
      <c r="AO75" s="158">
        <v>0</v>
      </c>
      <c r="AP75" s="364">
        <v>5</v>
      </c>
      <c r="AQ75" s="6" t="b">
        <f>AI75='C-1'!CO74</f>
        <v>1</v>
      </c>
    </row>
    <row r="76" spans="1:43" x14ac:dyDescent="0.35">
      <c r="A76" s="6">
        <v>46</v>
      </c>
      <c r="B76" s="6" t="s">
        <v>533</v>
      </c>
      <c r="C76" s="13">
        <f t="shared" si="10"/>
        <v>1123</v>
      </c>
      <c r="D76" s="57">
        <v>118</v>
      </c>
      <c r="E76" s="57">
        <v>9</v>
      </c>
      <c r="F76" s="57">
        <v>17</v>
      </c>
      <c r="G76" s="57">
        <v>914</v>
      </c>
      <c r="H76" s="57">
        <v>64</v>
      </c>
      <c r="I76" s="57">
        <v>0</v>
      </c>
      <c r="J76" s="57">
        <v>1</v>
      </c>
      <c r="K76" s="6" t="b">
        <f>B76='C-1'!H75</f>
        <v>0</v>
      </c>
      <c r="M76" s="175" t="s">
        <v>533</v>
      </c>
      <c r="N76" s="177">
        <f t="shared" si="11"/>
        <v>1066</v>
      </c>
      <c r="O76" s="179">
        <v>100</v>
      </c>
      <c r="P76" s="179">
        <v>6</v>
      </c>
      <c r="Q76" s="179">
        <v>18</v>
      </c>
      <c r="R76" s="179">
        <v>757</v>
      </c>
      <c r="S76" s="179">
        <v>185</v>
      </c>
      <c r="T76" s="179">
        <v>0</v>
      </c>
      <c r="U76" s="183"/>
      <c r="V76" s="5" t="b">
        <f>N76='C-1'!AC75</f>
        <v>1</v>
      </c>
      <c r="W76" s="237"/>
      <c r="X76" s="6" t="s">
        <v>459</v>
      </c>
      <c r="Y76" s="13">
        <f t="shared" si="52"/>
        <v>1105</v>
      </c>
      <c r="Z76" s="57">
        <v>105</v>
      </c>
      <c r="AA76" s="57">
        <v>4</v>
      </c>
      <c r="AB76" s="57">
        <v>26</v>
      </c>
      <c r="AC76" s="57">
        <v>786</v>
      </c>
      <c r="AD76" s="57">
        <v>183</v>
      </c>
      <c r="AE76" s="57">
        <v>0</v>
      </c>
      <c r="AF76" s="5">
        <v>1</v>
      </c>
      <c r="AG76" s="5" t="b">
        <f>Y76='C-1'!AY75</f>
        <v>1</v>
      </c>
      <c r="AH76" s="6" t="s">
        <v>459</v>
      </c>
      <c r="AI76" s="158">
        <f t="shared" si="53"/>
        <v>1101</v>
      </c>
      <c r="AJ76" s="365">
        <v>105</v>
      </c>
      <c r="AK76" s="365">
        <v>11</v>
      </c>
      <c r="AL76" s="365">
        <v>26</v>
      </c>
      <c r="AM76" s="365">
        <v>828</v>
      </c>
      <c r="AN76" s="365">
        <v>130</v>
      </c>
      <c r="AO76" s="158">
        <v>0</v>
      </c>
      <c r="AP76" s="364">
        <v>1</v>
      </c>
      <c r="AQ76" s="6" t="b">
        <f>AI76='C-1'!CO75</f>
        <v>1</v>
      </c>
    </row>
    <row r="77" spans="1:43" x14ac:dyDescent="0.35">
      <c r="A77" s="6">
        <v>47</v>
      </c>
      <c r="B77" s="6" t="s">
        <v>534</v>
      </c>
      <c r="C77" s="13">
        <f t="shared" ref="C77:C119" si="54">SUM(D77:J77)</f>
        <v>1098</v>
      </c>
      <c r="D77" s="57">
        <v>105</v>
      </c>
      <c r="E77" s="57">
        <v>18</v>
      </c>
      <c r="F77" s="57">
        <v>30</v>
      </c>
      <c r="G77" s="57">
        <v>787</v>
      </c>
      <c r="H77" s="57">
        <v>158</v>
      </c>
      <c r="I77" s="57">
        <v>0</v>
      </c>
      <c r="J77" s="57">
        <v>0</v>
      </c>
      <c r="K77" s="6" t="b">
        <f>B77='C-1'!H76</f>
        <v>0</v>
      </c>
      <c r="M77" s="175" t="s">
        <v>534</v>
      </c>
      <c r="N77" s="177">
        <f t="shared" si="11"/>
        <v>1113</v>
      </c>
      <c r="O77" s="179">
        <v>91</v>
      </c>
      <c r="P77" s="179">
        <v>18</v>
      </c>
      <c r="Q77" s="179">
        <v>23</v>
      </c>
      <c r="R77" s="179">
        <v>847</v>
      </c>
      <c r="S77" s="179">
        <v>134</v>
      </c>
      <c r="T77" s="179">
        <v>0</v>
      </c>
      <c r="U77" s="183"/>
      <c r="V77" s="5" t="b">
        <f>N77='C-1'!AC76</f>
        <v>1</v>
      </c>
      <c r="W77" s="237"/>
      <c r="X77" s="6" t="s">
        <v>460</v>
      </c>
      <c r="Y77" s="13">
        <f t="shared" si="52"/>
        <v>1133</v>
      </c>
      <c r="Z77" s="57">
        <v>78</v>
      </c>
      <c r="AA77" s="57">
        <v>25</v>
      </c>
      <c r="AB77" s="57">
        <v>22</v>
      </c>
      <c r="AC77" s="57">
        <v>881</v>
      </c>
      <c r="AD77" s="57">
        <v>127</v>
      </c>
      <c r="AE77" s="57">
        <v>0</v>
      </c>
      <c r="AF77" s="5">
        <v>0</v>
      </c>
      <c r="AG77" s="5" t="b">
        <f>Y77='C-1'!AY76</f>
        <v>1</v>
      </c>
      <c r="AH77" s="6" t="s">
        <v>460</v>
      </c>
      <c r="AI77" s="158">
        <f t="shared" si="53"/>
        <v>1151</v>
      </c>
      <c r="AJ77" s="365">
        <v>70</v>
      </c>
      <c r="AK77" s="365">
        <v>28</v>
      </c>
      <c r="AL77" s="365">
        <v>21</v>
      </c>
      <c r="AM77" s="365">
        <v>1004</v>
      </c>
      <c r="AN77" s="365">
        <v>28</v>
      </c>
      <c r="AO77" s="158">
        <v>0</v>
      </c>
      <c r="AP77" s="364">
        <v>0</v>
      </c>
      <c r="AQ77" s="6" t="b">
        <f>AI77='C-1'!CO76</f>
        <v>1</v>
      </c>
    </row>
    <row r="78" spans="1:43" x14ac:dyDescent="0.35">
      <c r="A78" s="6">
        <v>48</v>
      </c>
      <c r="B78" s="6" t="s">
        <v>535</v>
      </c>
      <c r="C78" s="13">
        <f t="shared" si="54"/>
        <v>1514</v>
      </c>
      <c r="D78" s="57">
        <v>43</v>
      </c>
      <c r="E78" s="57">
        <v>45</v>
      </c>
      <c r="F78" s="57">
        <v>4</v>
      </c>
      <c r="G78" s="57">
        <v>839</v>
      </c>
      <c r="H78" s="57">
        <v>583</v>
      </c>
      <c r="I78" s="57">
        <v>0</v>
      </c>
      <c r="J78" s="57">
        <v>0</v>
      </c>
      <c r="K78" s="6" t="b">
        <f>B78='C-1'!H77</f>
        <v>0</v>
      </c>
      <c r="M78" s="175" t="s">
        <v>535</v>
      </c>
      <c r="N78" s="177">
        <f t="shared" si="11"/>
        <v>1574</v>
      </c>
      <c r="O78" s="179">
        <v>34</v>
      </c>
      <c r="P78" s="179">
        <v>38</v>
      </c>
      <c r="Q78" s="179">
        <v>5</v>
      </c>
      <c r="R78" s="179">
        <v>887</v>
      </c>
      <c r="S78" s="179">
        <v>610</v>
      </c>
      <c r="T78" s="179">
        <v>0</v>
      </c>
      <c r="U78" s="183"/>
      <c r="V78" s="5" t="b">
        <f>N78='C-1'!AC77</f>
        <v>1</v>
      </c>
      <c r="W78" s="237"/>
      <c r="X78" s="6" t="s">
        <v>461</v>
      </c>
      <c r="Y78" s="13">
        <f t="shared" si="52"/>
        <v>1651</v>
      </c>
      <c r="Z78" s="57">
        <v>30</v>
      </c>
      <c r="AA78" s="57">
        <v>31</v>
      </c>
      <c r="AB78" s="57">
        <v>6</v>
      </c>
      <c r="AC78" s="57">
        <v>935</v>
      </c>
      <c r="AD78" s="57">
        <v>649</v>
      </c>
      <c r="AE78" s="57">
        <v>0</v>
      </c>
      <c r="AF78" s="5">
        <v>0</v>
      </c>
      <c r="AG78" s="5" t="b">
        <f>Y78='C-1'!AY77</f>
        <v>1</v>
      </c>
      <c r="AH78" s="6" t="s">
        <v>461</v>
      </c>
      <c r="AI78" s="158">
        <f t="shared" si="53"/>
        <v>1623</v>
      </c>
      <c r="AJ78" s="365">
        <v>29</v>
      </c>
      <c r="AK78" s="365">
        <v>23</v>
      </c>
      <c r="AL78" s="365">
        <v>1</v>
      </c>
      <c r="AM78" s="365">
        <v>356</v>
      </c>
      <c r="AN78" s="365">
        <v>1214</v>
      </c>
      <c r="AO78" s="158">
        <v>0</v>
      </c>
      <c r="AP78" s="364">
        <v>0</v>
      </c>
      <c r="AQ78" s="6" t="b">
        <f>AI78='C-1'!CO77</f>
        <v>1</v>
      </c>
    </row>
    <row r="79" spans="1:43" x14ac:dyDescent="0.35">
      <c r="A79" s="6">
        <v>49</v>
      </c>
      <c r="B79" s="6" t="s">
        <v>536</v>
      </c>
      <c r="C79" s="13">
        <f t="shared" si="54"/>
        <v>1075</v>
      </c>
      <c r="D79" s="57">
        <v>22</v>
      </c>
      <c r="E79" s="57">
        <v>16</v>
      </c>
      <c r="F79" s="57">
        <v>2</v>
      </c>
      <c r="G79" s="57">
        <v>551</v>
      </c>
      <c r="H79" s="57">
        <v>483</v>
      </c>
      <c r="I79" s="57">
        <v>0</v>
      </c>
      <c r="J79" s="57">
        <v>1</v>
      </c>
      <c r="K79" s="6" t="b">
        <f>B79='C-1'!H78</f>
        <v>0</v>
      </c>
      <c r="M79" s="175" t="s">
        <v>536</v>
      </c>
      <c r="N79" s="177">
        <f t="shared" si="11"/>
        <v>1091</v>
      </c>
      <c r="O79" s="179">
        <v>21</v>
      </c>
      <c r="P79" s="179">
        <v>19</v>
      </c>
      <c r="Q79" s="179">
        <v>1</v>
      </c>
      <c r="R79" s="179">
        <v>576</v>
      </c>
      <c r="S79" s="179">
        <v>474</v>
      </c>
      <c r="T79" s="179">
        <v>0</v>
      </c>
      <c r="U79" s="183"/>
      <c r="V79" s="5" t="b">
        <f>N79='C-1'!AC78</f>
        <v>1</v>
      </c>
      <c r="W79" s="237"/>
      <c r="X79" s="6" t="s">
        <v>462</v>
      </c>
      <c r="Y79" s="13">
        <f t="shared" si="52"/>
        <v>1094</v>
      </c>
      <c r="Z79" s="57">
        <v>30</v>
      </c>
      <c r="AA79" s="57">
        <v>14</v>
      </c>
      <c r="AB79" s="57">
        <v>2</v>
      </c>
      <c r="AC79" s="57">
        <v>589</v>
      </c>
      <c r="AD79" s="57">
        <v>457</v>
      </c>
      <c r="AE79" s="57">
        <v>0</v>
      </c>
      <c r="AF79" s="5">
        <v>2</v>
      </c>
      <c r="AG79" s="5" t="b">
        <f>Y79='C-1'!AY78</f>
        <v>1</v>
      </c>
      <c r="AH79" s="6" t="s">
        <v>462</v>
      </c>
      <c r="AI79" s="158">
        <f t="shared" si="53"/>
        <v>1113</v>
      </c>
      <c r="AJ79" s="365">
        <v>32</v>
      </c>
      <c r="AK79" s="365">
        <v>12</v>
      </c>
      <c r="AL79" s="365">
        <v>0</v>
      </c>
      <c r="AM79" s="365">
        <v>635</v>
      </c>
      <c r="AN79" s="365">
        <v>434</v>
      </c>
      <c r="AO79" s="158">
        <v>0</v>
      </c>
      <c r="AP79" s="364">
        <v>0</v>
      </c>
      <c r="AQ79" s="6" t="b">
        <f>AI79='C-1'!CO78</f>
        <v>1</v>
      </c>
    </row>
    <row r="80" spans="1:43" x14ac:dyDescent="0.35">
      <c r="A80" s="6">
        <v>50</v>
      </c>
      <c r="B80" s="6" t="s">
        <v>537</v>
      </c>
      <c r="C80" s="13">
        <f t="shared" si="54"/>
        <v>164</v>
      </c>
      <c r="D80" s="57">
        <v>20</v>
      </c>
      <c r="E80" s="57">
        <v>100</v>
      </c>
      <c r="F80" s="57">
        <v>18</v>
      </c>
      <c r="G80" s="57">
        <v>21</v>
      </c>
      <c r="H80" s="57">
        <v>5</v>
      </c>
      <c r="I80" s="57">
        <v>0</v>
      </c>
      <c r="J80" s="57">
        <v>0</v>
      </c>
      <c r="K80" s="6" t="b">
        <f>B80='C-1'!H79</f>
        <v>0</v>
      </c>
      <c r="M80" s="175" t="s">
        <v>537</v>
      </c>
      <c r="N80" s="177">
        <f t="shared" ref="N80:N119" si="55">SUM(O80:U80)</f>
        <v>113</v>
      </c>
      <c r="O80" s="179">
        <v>9</v>
      </c>
      <c r="P80" s="179">
        <v>83</v>
      </c>
      <c r="Q80" s="179">
        <v>10</v>
      </c>
      <c r="R80" s="179">
        <v>9</v>
      </c>
      <c r="S80" s="179">
        <v>2</v>
      </c>
      <c r="T80" s="179">
        <v>0</v>
      </c>
      <c r="U80" s="183"/>
      <c r="V80" s="5" t="b">
        <f>N80='C-1'!AC79</f>
        <v>1</v>
      </c>
      <c r="W80" s="237"/>
      <c r="X80" s="6" t="s">
        <v>463</v>
      </c>
      <c r="Y80" s="13">
        <f t="shared" si="52"/>
        <v>110</v>
      </c>
      <c r="Z80" s="57">
        <v>9</v>
      </c>
      <c r="AA80" s="57">
        <v>83</v>
      </c>
      <c r="AB80" s="57">
        <v>11</v>
      </c>
      <c r="AC80" s="57">
        <v>5</v>
      </c>
      <c r="AD80" s="57">
        <v>2</v>
      </c>
      <c r="AE80" s="57">
        <v>0</v>
      </c>
      <c r="AF80" s="5">
        <v>0</v>
      </c>
      <c r="AG80" s="5" t="b">
        <f>Y80='C-1'!AY79</f>
        <v>1</v>
      </c>
      <c r="AH80" s="6" t="s">
        <v>463</v>
      </c>
      <c r="AI80" s="158">
        <f t="shared" si="53"/>
        <v>111</v>
      </c>
      <c r="AJ80" s="365">
        <v>16</v>
      </c>
      <c r="AK80" s="365">
        <v>65</v>
      </c>
      <c r="AL80" s="365">
        <v>18</v>
      </c>
      <c r="AM80" s="365">
        <v>4</v>
      </c>
      <c r="AN80" s="365">
        <v>2</v>
      </c>
      <c r="AO80" s="158">
        <v>2</v>
      </c>
      <c r="AP80" s="364">
        <v>4</v>
      </c>
      <c r="AQ80" s="6" t="b">
        <f>AI80='C-1'!CO79</f>
        <v>1</v>
      </c>
    </row>
    <row r="81" spans="1:43" x14ac:dyDescent="0.35">
      <c r="B81" s="17"/>
      <c r="C81" s="13"/>
      <c r="D81" s="57"/>
      <c r="E81" s="57"/>
      <c r="F81" s="57"/>
      <c r="G81" s="57"/>
      <c r="H81" s="57"/>
      <c r="I81" s="57"/>
      <c r="J81" s="57"/>
      <c r="M81" s="185"/>
      <c r="N81" s="177"/>
      <c r="O81" s="179"/>
      <c r="P81" s="179"/>
      <c r="Q81" s="179"/>
      <c r="R81" s="179"/>
      <c r="S81" s="179"/>
      <c r="T81" s="179"/>
      <c r="U81" s="183"/>
      <c r="V81" s="5"/>
      <c r="W81" s="237"/>
      <c r="X81" s="17"/>
      <c r="Y81" s="13"/>
      <c r="Z81" s="57"/>
      <c r="AA81" s="57"/>
      <c r="AB81" s="57"/>
      <c r="AC81" s="57"/>
      <c r="AD81" s="57"/>
      <c r="AE81" s="57"/>
      <c r="AF81" s="5"/>
      <c r="AG81" s="5" t="b">
        <f>Y81='C-1'!AY80</f>
        <v>1</v>
      </c>
      <c r="AH81" s="17"/>
      <c r="AI81" s="158"/>
      <c r="AJ81" s="158"/>
      <c r="AK81" s="158"/>
      <c r="AL81" s="158"/>
      <c r="AM81" s="158"/>
      <c r="AN81" s="158"/>
      <c r="AO81" s="158"/>
      <c r="AP81" s="364"/>
      <c r="AQ81" s="6" t="b">
        <f>AI81='C-1'!CO80</f>
        <v>1</v>
      </c>
    </row>
    <row r="82" spans="1:43" x14ac:dyDescent="0.35">
      <c r="B82" s="15" t="s">
        <v>53</v>
      </c>
      <c r="C82" s="10">
        <f>SUM(C83:C88)</f>
        <v>9223</v>
      </c>
      <c r="D82" s="9">
        <f t="shared" ref="D82:J82" si="56">SUM(D83:D88)</f>
        <v>1694</v>
      </c>
      <c r="E82" s="9">
        <f t="shared" si="56"/>
        <v>291</v>
      </c>
      <c r="F82" s="9">
        <f t="shared" si="56"/>
        <v>538</v>
      </c>
      <c r="G82" s="9">
        <f t="shared" si="56"/>
        <v>5513</v>
      </c>
      <c r="H82" s="9">
        <f t="shared" si="56"/>
        <v>1184</v>
      </c>
      <c r="I82" s="10">
        <f t="shared" si="56"/>
        <v>0</v>
      </c>
      <c r="J82" s="10">
        <f t="shared" si="56"/>
        <v>3</v>
      </c>
      <c r="K82" s="6" t="b">
        <f>B82='C-1'!H81</f>
        <v>0</v>
      </c>
      <c r="M82" s="187" t="s">
        <v>53</v>
      </c>
      <c r="N82" s="188">
        <f>SUM(N83:N88)</f>
        <v>8968</v>
      </c>
      <c r="O82" s="227">
        <f t="shared" ref="O82:U82" si="57">SUM(O83:O88)</f>
        <v>1615</v>
      </c>
      <c r="P82" s="227">
        <f t="shared" si="57"/>
        <v>273</v>
      </c>
      <c r="Q82" s="227">
        <f t="shared" si="57"/>
        <v>551</v>
      </c>
      <c r="R82" s="227">
        <f t="shared" si="57"/>
        <v>5326</v>
      </c>
      <c r="S82" s="227">
        <f t="shared" si="57"/>
        <v>1178</v>
      </c>
      <c r="T82" s="188">
        <f t="shared" si="57"/>
        <v>25</v>
      </c>
      <c r="U82" s="182">
        <f t="shared" si="57"/>
        <v>0</v>
      </c>
      <c r="V82" s="5" t="b">
        <f>N82='C-1'!AC81</f>
        <v>1</v>
      </c>
      <c r="W82" s="237"/>
      <c r="X82" s="15" t="s">
        <v>53</v>
      </c>
      <c r="Y82" s="10">
        <f>SUM(Y83:Y88)</f>
        <v>9249</v>
      </c>
      <c r="Z82" s="9">
        <f>SUM(Z83:Z88)</f>
        <v>1642</v>
      </c>
      <c r="AA82" s="9">
        <f t="shared" ref="AA82:AF82" si="58">SUM(AA83:AA88)</f>
        <v>305</v>
      </c>
      <c r="AB82" s="9">
        <f t="shared" si="58"/>
        <v>601</v>
      </c>
      <c r="AC82" s="9">
        <f t="shared" si="58"/>
        <v>5407</v>
      </c>
      <c r="AD82" s="9">
        <f t="shared" si="58"/>
        <v>1249</v>
      </c>
      <c r="AE82" s="10">
        <f t="shared" si="58"/>
        <v>0</v>
      </c>
      <c r="AF82" s="22">
        <f t="shared" si="58"/>
        <v>45</v>
      </c>
      <c r="AG82" s="5" t="b">
        <f>Y82='C-1'!AY81</f>
        <v>1</v>
      </c>
      <c r="AH82" s="15" t="s">
        <v>53</v>
      </c>
      <c r="AI82" s="159">
        <f>SUM(AI83:AI88)</f>
        <v>8647</v>
      </c>
      <c r="AJ82" s="363">
        <f>SUM(AJ83:AJ88)</f>
        <v>1291</v>
      </c>
      <c r="AK82" s="363">
        <f t="shared" ref="AK82:AP82" si="59">SUM(AK83:AK88)</f>
        <v>249</v>
      </c>
      <c r="AL82" s="363">
        <f t="shared" si="59"/>
        <v>386</v>
      </c>
      <c r="AM82" s="363">
        <f t="shared" si="59"/>
        <v>4955</v>
      </c>
      <c r="AN82" s="363">
        <f t="shared" si="59"/>
        <v>1721</v>
      </c>
      <c r="AO82" s="159">
        <f t="shared" si="59"/>
        <v>1</v>
      </c>
      <c r="AP82" s="363">
        <f t="shared" si="59"/>
        <v>44</v>
      </c>
      <c r="AQ82" s="6" t="b">
        <f>AI82='C-1'!CO81</f>
        <v>1</v>
      </c>
    </row>
    <row r="83" spans="1:43" x14ac:dyDescent="0.35">
      <c r="A83" s="6">
        <v>51</v>
      </c>
      <c r="B83" s="6" t="s">
        <v>407</v>
      </c>
      <c r="C83" s="13">
        <f t="shared" si="54"/>
        <v>3714</v>
      </c>
      <c r="D83" s="57">
        <v>761</v>
      </c>
      <c r="E83" s="57">
        <v>198</v>
      </c>
      <c r="F83" s="57">
        <v>281</v>
      </c>
      <c r="G83" s="57">
        <v>2078</v>
      </c>
      <c r="H83" s="57">
        <v>396</v>
      </c>
      <c r="I83" s="57">
        <v>0</v>
      </c>
      <c r="J83" s="57">
        <v>0</v>
      </c>
      <c r="K83" s="6" t="b">
        <f>B83='C-1'!H82</f>
        <v>0</v>
      </c>
      <c r="M83" s="175" t="s">
        <v>407</v>
      </c>
      <c r="N83" s="177">
        <f t="shared" si="55"/>
        <v>3749</v>
      </c>
      <c r="O83" s="179">
        <v>767</v>
      </c>
      <c r="P83" s="179">
        <v>195</v>
      </c>
      <c r="Q83" s="179">
        <v>307</v>
      </c>
      <c r="R83" s="179">
        <v>2060</v>
      </c>
      <c r="S83" s="179">
        <v>409</v>
      </c>
      <c r="T83" s="179">
        <v>11</v>
      </c>
      <c r="U83" s="183"/>
      <c r="V83" s="5" t="b">
        <f>N83='C-1'!AC82</f>
        <v>1</v>
      </c>
      <c r="W83" s="237"/>
      <c r="X83" s="6" t="s">
        <v>407</v>
      </c>
      <c r="Y83" s="13">
        <f t="shared" ref="Y83:Y88" si="60">SUM(Z83:AF83)</f>
        <v>3937</v>
      </c>
      <c r="Z83" s="57">
        <v>804</v>
      </c>
      <c r="AA83" s="57">
        <v>225</v>
      </c>
      <c r="AB83" s="57">
        <v>337</v>
      </c>
      <c r="AC83" s="57">
        <v>2072</v>
      </c>
      <c r="AD83" s="57">
        <v>480</v>
      </c>
      <c r="AE83" s="57">
        <v>0</v>
      </c>
      <c r="AF83" s="5">
        <v>19</v>
      </c>
      <c r="AG83" s="5" t="b">
        <f>Y83='C-1'!AY82</f>
        <v>1</v>
      </c>
      <c r="AH83" s="6" t="s">
        <v>407</v>
      </c>
      <c r="AI83" s="158">
        <f t="shared" ref="AI83:AI88" si="61">SUM(AJ83:AP83)</f>
        <v>4004</v>
      </c>
      <c r="AJ83" s="365">
        <v>625</v>
      </c>
      <c r="AK83" s="365">
        <v>154</v>
      </c>
      <c r="AL83" s="365">
        <v>204</v>
      </c>
      <c r="AM83" s="365">
        <v>2543</v>
      </c>
      <c r="AN83" s="365">
        <v>453</v>
      </c>
      <c r="AO83" s="158">
        <v>1</v>
      </c>
      <c r="AP83" s="364">
        <v>24</v>
      </c>
      <c r="AQ83" s="6" t="b">
        <f>AI83='C-1'!CO82</f>
        <v>1</v>
      </c>
    </row>
    <row r="84" spans="1:43" x14ac:dyDescent="0.35">
      <c r="A84" s="6">
        <v>52</v>
      </c>
      <c r="B84" s="6" t="s">
        <v>538</v>
      </c>
      <c r="C84" s="13">
        <f t="shared" si="54"/>
        <v>192</v>
      </c>
      <c r="D84" s="57">
        <v>12</v>
      </c>
      <c r="E84" s="57">
        <v>9</v>
      </c>
      <c r="F84" s="57">
        <v>3</v>
      </c>
      <c r="G84" s="57">
        <v>103</v>
      </c>
      <c r="H84" s="57">
        <v>64</v>
      </c>
      <c r="I84" s="57">
        <v>0</v>
      </c>
      <c r="J84" s="57">
        <v>1</v>
      </c>
      <c r="K84" s="6" t="b">
        <f>B84='C-1'!H83</f>
        <v>0</v>
      </c>
      <c r="M84" s="175" t="s">
        <v>538</v>
      </c>
      <c r="N84" s="177">
        <f t="shared" si="55"/>
        <v>181</v>
      </c>
      <c r="O84" s="179">
        <v>5</v>
      </c>
      <c r="P84" s="179">
        <v>7</v>
      </c>
      <c r="Q84" s="179">
        <v>5</v>
      </c>
      <c r="R84" s="179">
        <v>114</v>
      </c>
      <c r="S84" s="179">
        <v>50</v>
      </c>
      <c r="T84" s="179">
        <v>0</v>
      </c>
      <c r="U84" s="183"/>
      <c r="V84" s="5" t="b">
        <f>N84='C-1'!AC83</f>
        <v>1</v>
      </c>
      <c r="W84" s="237"/>
      <c r="X84" s="6" t="s">
        <v>464</v>
      </c>
      <c r="Y84" s="13">
        <f t="shared" si="60"/>
        <v>185</v>
      </c>
      <c r="Z84" s="57">
        <v>6</v>
      </c>
      <c r="AA84" s="57">
        <v>12</v>
      </c>
      <c r="AB84" s="57">
        <v>3</v>
      </c>
      <c r="AC84" s="57">
        <v>111</v>
      </c>
      <c r="AD84" s="57">
        <v>53</v>
      </c>
      <c r="AE84" s="57">
        <v>0</v>
      </c>
      <c r="AF84" s="5">
        <v>0</v>
      </c>
      <c r="AG84" s="5" t="b">
        <f>Y84='C-1'!AY83</f>
        <v>1</v>
      </c>
      <c r="AH84" s="6" t="s">
        <v>464</v>
      </c>
      <c r="AI84" s="158">
        <f t="shared" si="61"/>
        <v>171</v>
      </c>
      <c r="AJ84" s="365">
        <v>7</v>
      </c>
      <c r="AK84" s="365">
        <v>2</v>
      </c>
      <c r="AL84" s="365">
        <v>2</v>
      </c>
      <c r="AM84" s="365">
        <v>103</v>
      </c>
      <c r="AN84" s="365">
        <v>57</v>
      </c>
      <c r="AO84" s="158">
        <v>0</v>
      </c>
      <c r="AP84" s="364">
        <v>0</v>
      </c>
      <c r="AQ84" s="6" t="b">
        <f>AI84='C-1'!CO83</f>
        <v>1</v>
      </c>
    </row>
    <row r="85" spans="1:43" x14ac:dyDescent="0.35">
      <c r="A85" s="6">
        <v>53</v>
      </c>
      <c r="B85" s="16" t="s">
        <v>173</v>
      </c>
      <c r="C85" s="13">
        <f t="shared" si="54"/>
        <v>2294</v>
      </c>
      <c r="D85" s="57">
        <v>688</v>
      </c>
      <c r="E85" s="57">
        <v>46</v>
      </c>
      <c r="F85" s="57">
        <v>144</v>
      </c>
      <c r="G85" s="57">
        <v>1258</v>
      </c>
      <c r="H85" s="57">
        <v>158</v>
      </c>
      <c r="I85" s="57">
        <v>0</v>
      </c>
      <c r="J85" s="57">
        <v>0</v>
      </c>
      <c r="K85" s="6" t="b">
        <f>B85='C-1'!H84</f>
        <v>0</v>
      </c>
      <c r="M85" s="192" t="s">
        <v>173</v>
      </c>
      <c r="N85" s="177">
        <f t="shared" si="55"/>
        <v>2277</v>
      </c>
      <c r="O85" s="179">
        <v>666</v>
      </c>
      <c r="P85" s="179">
        <v>43</v>
      </c>
      <c r="Q85" s="179">
        <v>156</v>
      </c>
      <c r="R85" s="179">
        <v>1236</v>
      </c>
      <c r="S85" s="179">
        <v>166</v>
      </c>
      <c r="T85" s="179">
        <v>10</v>
      </c>
      <c r="U85" s="183"/>
      <c r="V85" s="5" t="b">
        <f>N85='C-1'!AC84</f>
        <v>1</v>
      </c>
      <c r="W85" s="237"/>
      <c r="X85" s="16" t="s">
        <v>173</v>
      </c>
      <c r="Y85" s="13">
        <f t="shared" si="60"/>
        <v>2307</v>
      </c>
      <c r="Z85" s="57">
        <v>668</v>
      </c>
      <c r="AA85" s="57">
        <v>39</v>
      </c>
      <c r="AB85" s="57">
        <v>181</v>
      </c>
      <c r="AC85" s="57">
        <v>1239</v>
      </c>
      <c r="AD85" s="57">
        <v>165</v>
      </c>
      <c r="AE85" s="57">
        <v>0</v>
      </c>
      <c r="AF85" s="5">
        <v>15</v>
      </c>
      <c r="AG85" s="5" t="b">
        <f>Y85='C-1'!AY84</f>
        <v>1</v>
      </c>
      <c r="AH85" s="16" t="s">
        <v>173</v>
      </c>
      <c r="AI85" s="158">
        <f t="shared" si="61"/>
        <v>1650</v>
      </c>
      <c r="AJ85" s="365">
        <v>542</v>
      </c>
      <c r="AK85" s="365">
        <v>51</v>
      </c>
      <c r="AL85" s="365">
        <v>132</v>
      </c>
      <c r="AM85" s="365">
        <v>726</v>
      </c>
      <c r="AN85" s="365">
        <v>179</v>
      </c>
      <c r="AO85" s="158">
        <v>0</v>
      </c>
      <c r="AP85" s="364">
        <v>20</v>
      </c>
      <c r="AQ85" s="6" t="b">
        <f>AI85='C-1'!CO84</f>
        <v>1</v>
      </c>
    </row>
    <row r="86" spans="1:43" x14ac:dyDescent="0.35">
      <c r="A86" s="6">
        <v>54</v>
      </c>
      <c r="B86" s="6" t="s">
        <v>539</v>
      </c>
      <c r="C86" s="13">
        <f t="shared" si="54"/>
        <v>2122</v>
      </c>
      <c r="D86" s="57">
        <v>139</v>
      </c>
      <c r="E86" s="57">
        <v>34</v>
      </c>
      <c r="F86" s="57">
        <v>90</v>
      </c>
      <c r="G86" s="57">
        <v>1306</v>
      </c>
      <c r="H86" s="57">
        <v>553</v>
      </c>
      <c r="I86" s="57">
        <v>0</v>
      </c>
      <c r="J86" s="57">
        <v>0</v>
      </c>
      <c r="K86" s="6" t="b">
        <f>B86='C-1'!H85</f>
        <v>0</v>
      </c>
      <c r="M86" s="175" t="s">
        <v>539</v>
      </c>
      <c r="N86" s="177">
        <f t="shared" si="55"/>
        <v>2149</v>
      </c>
      <c r="O86" s="179">
        <v>137</v>
      </c>
      <c r="P86" s="179">
        <v>26</v>
      </c>
      <c r="Q86" s="179">
        <v>73</v>
      </c>
      <c r="R86" s="179">
        <v>1360</v>
      </c>
      <c r="S86" s="179">
        <v>549</v>
      </c>
      <c r="T86" s="179">
        <v>4</v>
      </c>
      <c r="U86" s="183"/>
      <c r="V86" s="5" t="b">
        <f>N86='C-1'!AC85</f>
        <v>1</v>
      </c>
      <c r="W86" s="237"/>
      <c r="X86" s="6" t="s">
        <v>465</v>
      </c>
      <c r="Y86" s="13">
        <f t="shared" si="60"/>
        <v>2182</v>
      </c>
      <c r="Z86" s="57">
        <v>130</v>
      </c>
      <c r="AA86" s="57">
        <v>27</v>
      </c>
      <c r="AB86" s="57">
        <v>66</v>
      </c>
      <c r="AC86" s="57">
        <v>1403</v>
      </c>
      <c r="AD86" s="57">
        <v>547</v>
      </c>
      <c r="AE86" s="57">
        <v>0</v>
      </c>
      <c r="AF86" s="5">
        <v>9</v>
      </c>
      <c r="AG86" s="5" t="b">
        <f>Y86='C-1'!AY85</f>
        <v>1</v>
      </c>
      <c r="AH86" s="6" t="s">
        <v>465</v>
      </c>
      <c r="AI86" s="158">
        <f t="shared" si="61"/>
        <v>2213</v>
      </c>
      <c r="AJ86" s="365">
        <v>85</v>
      </c>
      <c r="AK86" s="365">
        <v>39</v>
      </c>
      <c r="AL86" s="365">
        <v>32</v>
      </c>
      <c r="AM86" s="365">
        <v>1113</v>
      </c>
      <c r="AN86" s="365">
        <v>944</v>
      </c>
      <c r="AO86" s="158">
        <v>0</v>
      </c>
      <c r="AP86" s="364">
        <v>0</v>
      </c>
      <c r="AQ86" s="6" t="b">
        <f>AI86='C-1'!CO85</f>
        <v>1</v>
      </c>
    </row>
    <row r="87" spans="1:43" x14ac:dyDescent="0.35">
      <c r="A87" s="6">
        <v>55</v>
      </c>
      <c r="B87" s="6" t="s">
        <v>540</v>
      </c>
      <c r="C87" s="13">
        <f t="shared" si="54"/>
        <v>324</v>
      </c>
      <c r="D87" s="57">
        <v>43</v>
      </c>
      <c r="E87" s="57">
        <v>3</v>
      </c>
      <c r="F87" s="57">
        <v>11</v>
      </c>
      <c r="G87" s="57">
        <v>264</v>
      </c>
      <c r="H87" s="57">
        <v>2</v>
      </c>
      <c r="I87" s="57">
        <v>0</v>
      </c>
      <c r="J87" s="57">
        <v>1</v>
      </c>
      <c r="K87" s="6" t="b">
        <f>B87='C-1'!H86</f>
        <v>0</v>
      </c>
      <c r="M87" s="175" t="s">
        <v>540</v>
      </c>
      <c r="N87" s="177">
        <f t="shared" si="55"/>
        <v>327</v>
      </c>
      <c r="O87" s="179">
        <v>19</v>
      </c>
      <c r="P87" s="179">
        <v>2</v>
      </c>
      <c r="Q87" s="179">
        <v>8</v>
      </c>
      <c r="R87" s="179">
        <v>296</v>
      </c>
      <c r="S87" s="179">
        <v>2</v>
      </c>
      <c r="T87" s="179">
        <v>0</v>
      </c>
      <c r="U87" s="183"/>
      <c r="V87" s="5" t="b">
        <f>N87='C-1'!AC86</f>
        <v>1</v>
      </c>
      <c r="W87" s="237"/>
      <c r="X87" s="6" t="s">
        <v>466</v>
      </c>
      <c r="Y87" s="13">
        <f t="shared" si="60"/>
        <v>321</v>
      </c>
      <c r="Z87" s="57">
        <v>18</v>
      </c>
      <c r="AA87" s="57">
        <v>2</v>
      </c>
      <c r="AB87" s="57">
        <v>12</v>
      </c>
      <c r="AC87" s="57">
        <v>285</v>
      </c>
      <c r="AD87" s="57">
        <v>2</v>
      </c>
      <c r="AE87" s="57">
        <v>0</v>
      </c>
      <c r="AF87" s="5">
        <v>2</v>
      </c>
      <c r="AG87" s="5" t="b">
        <f>Y87='C-1'!AY86</f>
        <v>1</v>
      </c>
      <c r="AH87" s="6" t="s">
        <v>466</v>
      </c>
      <c r="AI87" s="158">
        <f t="shared" si="61"/>
        <v>326</v>
      </c>
      <c r="AJ87" s="365">
        <v>22</v>
      </c>
      <c r="AK87" s="365">
        <v>1</v>
      </c>
      <c r="AL87" s="365">
        <v>12</v>
      </c>
      <c r="AM87" s="365">
        <v>206</v>
      </c>
      <c r="AN87" s="365">
        <v>85</v>
      </c>
      <c r="AO87" s="158">
        <v>0</v>
      </c>
      <c r="AP87" s="364">
        <v>0</v>
      </c>
      <c r="AQ87" s="6" t="b">
        <f>AI87='C-1'!CO86</f>
        <v>1</v>
      </c>
    </row>
    <row r="88" spans="1:43" x14ac:dyDescent="0.35">
      <c r="A88" s="6">
        <v>56</v>
      </c>
      <c r="B88" s="6" t="s">
        <v>541</v>
      </c>
      <c r="C88" s="13">
        <f t="shared" si="54"/>
        <v>577</v>
      </c>
      <c r="D88" s="57">
        <v>51</v>
      </c>
      <c r="E88" s="57">
        <v>1</v>
      </c>
      <c r="F88" s="57">
        <v>9</v>
      </c>
      <c r="G88" s="57">
        <v>504</v>
      </c>
      <c r="H88" s="57">
        <v>11</v>
      </c>
      <c r="I88" s="57">
        <v>0</v>
      </c>
      <c r="J88" s="57">
        <v>1</v>
      </c>
      <c r="K88" s="6" t="b">
        <f>B88='C-1'!H87</f>
        <v>0</v>
      </c>
      <c r="M88" s="175" t="s">
        <v>541</v>
      </c>
      <c r="N88" s="177">
        <f t="shared" si="55"/>
        <v>285</v>
      </c>
      <c r="O88" s="179">
        <v>21</v>
      </c>
      <c r="P88" s="179">
        <v>0</v>
      </c>
      <c r="Q88" s="179">
        <v>2</v>
      </c>
      <c r="R88" s="179">
        <v>260</v>
      </c>
      <c r="S88" s="179">
        <v>2</v>
      </c>
      <c r="T88" s="179">
        <v>0</v>
      </c>
      <c r="U88" s="183"/>
      <c r="V88" s="5" t="b">
        <f>N88='C-1'!AC87</f>
        <v>1</v>
      </c>
      <c r="W88" s="237"/>
      <c r="X88" s="6" t="s">
        <v>155</v>
      </c>
      <c r="Y88" s="13">
        <f t="shared" si="60"/>
        <v>317</v>
      </c>
      <c r="Z88" s="57">
        <v>16</v>
      </c>
      <c r="AA88" s="57">
        <v>0</v>
      </c>
      <c r="AB88" s="57">
        <v>2</v>
      </c>
      <c r="AC88" s="57">
        <v>297</v>
      </c>
      <c r="AD88" s="57">
        <v>2</v>
      </c>
      <c r="AE88" s="57">
        <v>0</v>
      </c>
      <c r="AF88" s="5">
        <v>0</v>
      </c>
      <c r="AG88" s="5" t="b">
        <f>Y88='C-1'!AY87</f>
        <v>1</v>
      </c>
      <c r="AH88" s="6" t="s">
        <v>155</v>
      </c>
      <c r="AI88" s="158">
        <f t="shared" si="61"/>
        <v>283</v>
      </c>
      <c r="AJ88" s="365">
        <v>10</v>
      </c>
      <c r="AK88" s="365">
        <v>2</v>
      </c>
      <c r="AL88" s="365">
        <v>4</v>
      </c>
      <c r="AM88" s="365">
        <v>264</v>
      </c>
      <c r="AN88" s="365">
        <v>3</v>
      </c>
      <c r="AO88" s="158">
        <v>0</v>
      </c>
      <c r="AP88" s="364">
        <v>0</v>
      </c>
      <c r="AQ88" s="6" t="b">
        <f>AI88='C-1'!CO87</f>
        <v>1</v>
      </c>
    </row>
    <row r="89" spans="1:43" x14ac:dyDescent="0.35">
      <c r="B89" s="17"/>
      <c r="C89" s="13"/>
      <c r="D89" s="57"/>
      <c r="E89" s="57"/>
      <c r="F89" s="57"/>
      <c r="G89" s="57"/>
      <c r="H89" s="57"/>
      <c r="I89" s="57"/>
      <c r="J89" s="57"/>
      <c r="M89" s="185"/>
      <c r="N89" s="177"/>
      <c r="O89" s="179"/>
      <c r="P89" s="179"/>
      <c r="Q89" s="179"/>
      <c r="R89" s="179"/>
      <c r="S89" s="179"/>
      <c r="T89" s="179"/>
      <c r="U89" s="183"/>
      <c r="V89" s="5"/>
      <c r="W89" s="237"/>
      <c r="X89" s="17"/>
      <c r="Y89" s="13"/>
      <c r="Z89" s="57"/>
      <c r="AA89" s="57"/>
      <c r="AB89" s="57"/>
      <c r="AC89" s="57"/>
      <c r="AD89" s="57"/>
      <c r="AE89" s="57"/>
      <c r="AF89" s="5"/>
      <c r="AG89" s="5" t="b">
        <f>Y89='C-1'!AY88</f>
        <v>1</v>
      </c>
      <c r="AH89" s="17"/>
      <c r="AI89" s="158"/>
      <c r="AJ89" s="158"/>
      <c r="AK89" s="158"/>
      <c r="AL89" s="158"/>
      <c r="AM89" s="158"/>
      <c r="AN89" s="158"/>
      <c r="AO89" s="158"/>
      <c r="AP89" s="364"/>
      <c r="AQ89" s="6" t="b">
        <f>AI89='C-1'!CO88</f>
        <v>1</v>
      </c>
    </row>
    <row r="90" spans="1:43" x14ac:dyDescent="0.35">
      <c r="B90" s="15" t="s">
        <v>16</v>
      </c>
      <c r="C90" s="10">
        <f>SUM(C91:C98)</f>
        <v>12735</v>
      </c>
      <c r="D90" s="9">
        <f t="shared" ref="D90:J90" si="62">SUM(D91:D98)</f>
        <v>604</v>
      </c>
      <c r="E90" s="9">
        <f t="shared" si="62"/>
        <v>108</v>
      </c>
      <c r="F90" s="9">
        <f t="shared" si="62"/>
        <v>211</v>
      </c>
      <c r="G90" s="9">
        <f t="shared" si="62"/>
        <v>7070</v>
      </c>
      <c r="H90" s="9">
        <f t="shared" si="62"/>
        <v>4740</v>
      </c>
      <c r="I90" s="10">
        <f t="shared" si="62"/>
        <v>0</v>
      </c>
      <c r="J90" s="10">
        <f t="shared" si="62"/>
        <v>2</v>
      </c>
      <c r="K90" s="6" t="b">
        <f>B90='C-1'!H89</f>
        <v>0</v>
      </c>
      <c r="M90" s="187" t="s">
        <v>16</v>
      </c>
      <c r="N90" s="188">
        <f>SUM(N91:N98)</f>
        <v>12542</v>
      </c>
      <c r="O90" s="227">
        <f t="shared" ref="O90:U90" si="63">SUM(O91:O98)</f>
        <v>321</v>
      </c>
      <c r="P90" s="227">
        <f t="shared" si="63"/>
        <v>178</v>
      </c>
      <c r="Q90" s="227">
        <f t="shared" si="63"/>
        <v>201</v>
      </c>
      <c r="R90" s="227">
        <f t="shared" si="63"/>
        <v>6858</v>
      </c>
      <c r="S90" s="227">
        <f t="shared" si="63"/>
        <v>4976</v>
      </c>
      <c r="T90" s="188">
        <f t="shared" si="63"/>
        <v>8</v>
      </c>
      <c r="U90" s="182">
        <f t="shared" si="63"/>
        <v>0</v>
      </c>
      <c r="V90" s="5" t="b">
        <f>N90='C-1'!AC89</f>
        <v>1</v>
      </c>
      <c r="W90" s="237"/>
      <c r="X90" s="15" t="s">
        <v>16</v>
      </c>
      <c r="Y90" s="10">
        <f>SUM(Y91:Y98)</f>
        <v>12858</v>
      </c>
      <c r="Z90" s="9">
        <f>SUM(Z91:Z98)</f>
        <v>319</v>
      </c>
      <c r="AA90" s="9">
        <f t="shared" ref="AA90:AF90" si="64">SUM(AA91:AA98)</f>
        <v>155</v>
      </c>
      <c r="AB90" s="9">
        <f t="shared" si="64"/>
        <v>208</v>
      </c>
      <c r="AC90" s="9">
        <f t="shared" si="64"/>
        <v>7048</v>
      </c>
      <c r="AD90" s="9">
        <f t="shared" si="64"/>
        <v>5124</v>
      </c>
      <c r="AE90" s="10">
        <f t="shared" si="64"/>
        <v>0</v>
      </c>
      <c r="AF90" s="22">
        <f t="shared" si="64"/>
        <v>4</v>
      </c>
      <c r="AG90" s="5" t="b">
        <f>Y90='C-1'!AY89</f>
        <v>1</v>
      </c>
      <c r="AH90" s="15" t="s">
        <v>16</v>
      </c>
      <c r="AI90" s="159">
        <f>SUM(AI91:AI98)</f>
        <v>12345</v>
      </c>
      <c r="AJ90" s="363">
        <f>SUM(AJ91:AJ98)</f>
        <v>325</v>
      </c>
      <c r="AK90" s="363">
        <f t="shared" ref="AK90:AP90" si="65">SUM(AK91:AK98)</f>
        <v>129</v>
      </c>
      <c r="AL90" s="363">
        <f t="shared" si="65"/>
        <v>312</v>
      </c>
      <c r="AM90" s="363">
        <f t="shared" si="65"/>
        <v>6286</v>
      </c>
      <c r="AN90" s="363">
        <f t="shared" si="65"/>
        <v>5288</v>
      </c>
      <c r="AO90" s="159">
        <f t="shared" si="65"/>
        <v>0</v>
      </c>
      <c r="AP90" s="363">
        <f t="shared" si="65"/>
        <v>5</v>
      </c>
      <c r="AQ90" s="6" t="b">
        <f>AI90='C-1'!CO89</f>
        <v>1</v>
      </c>
    </row>
    <row r="91" spans="1:43" x14ac:dyDescent="0.35">
      <c r="A91" s="6">
        <v>57</v>
      </c>
      <c r="B91" s="16" t="s">
        <v>174</v>
      </c>
      <c r="C91" s="13">
        <f t="shared" si="54"/>
        <v>5501</v>
      </c>
      <c r="D91" s="57">
        <v>215</v>
      </c>
      <c r="E91" s="57">
        <v>31</v>
      </c>
      <c r="F91" s="57">
        <v>127</v>
      </c>
      <c r="G91" s="57">
        <v>1546</v>
      </c>
      <c r="H91" s="57">
        <v>3581</v>
      </c>
      <c r="I91" s="57">
        <v>0</v>
      </c>
      <c r="J91" s="57">
        <v>1</v>
      </c>
      <c r="K91" s="6" t="b">
        <f>B91='C-1'!H90</f>
        <v>0</v>
      </c>
      <c r="M91" s="192" t="s">
        <v>174</v>
      </c>
      <c r="N91" s="177">
        <f t="shared" si="55"/>
        <v>5607</v>
      </c>
      <c r="O91" s="179">
        <v>24</v>
      </c>
      <c r="P91" s="179">
        <v>92</v>
      </c>
      <c r="Q91" s="179">
        <v>131</v>
      </c>
      <c r="R91" s="179">
        <v>1648</v>
      </c>
      <c r="S91" s="179">
        <v>3710</v>
      </c>
      <c r="T91" s="179">
        <v>2</v>
      </c>
      <c r="U91" s="183"/>
      <c r="V91" s="5" t="b">
        <f>N91='C-1'!AC90</f>
        <v>1</v>
      </c>
      <c r="W91" s="237"/>
      <c r="X91" s="16" t="s">
        <v>467</v>
      </c>
      <c r="Y91" s="13">
        <f t="shared" ref="Y91:Y98" si="66">SUM(Z91:AF91)</f>
        <v>5888</v>
      </c>
      <c r="Z91" s="57">
        <v>70</v>
      </c>
      <c r="AA91" s="57">
        <v>78</v>
      </c>
      <c r="AB91" s="57">
        <v>159</v>
      </c>
      <c r="AC91" s="57">
        <v>1787</v>
      </c>
      <c r="AD91" s="57">
        <v>3794</v>
      </c>
      <c r="AE91" s="57">
        <v>0</v>
      </c>
      <c r="AF91" s="57">
        <v>0</v>
      </c>
      <c r="AG91" s="5" t="b">
        <f>Y91='C-1'!AY90</f>
        <v>1</v>
      </c>
      <c r="AH91" s="16" t="s">
        <v>467</v>
      </c>
      <c r="AI91" s="158">
        <f t="shared" ref="AI91:AI98" si="67">SUM(AJ91:AP91)</f>
        <v>5617</v>
      </c>
      <c r="AJ91" s="365">
        <v>95</v>
      </c>
      <c r="AK91" s="365">
        <v>74</v>
      </c>
      <c r="AL91" s="365">
        <v>233</v>
      </c>
      <c r="AM91" s="365">
        <v>1513</v>
      </c>
      <c r="AN91" s="365">
        <v>3702</v>
      </c>
      <c r="AO91" s="365">
        <v>0</v>
      </c>
      <c r="AP91" s="158">
        <v>0</v>
      </c>
      <c r="AQ91" s="6" t="b">
        <f>AI91='C-1'!CO90</f>
        <v>1</v>
      </c>
    </row>
    <row r="92" spans="1:43" x14ac:dyDescent="0.35">
      <c r="A92" s="6">
        <v>58</v>
      </c>
      <c r="B92" s="6" t="s">
        <v>542</v>
      </c>
      <c r="C92" s="13">
        <f t="shared" si="54"/>
        <v>1807</v>
      </c>
      <c r="D92" s="57">
        <v>59</v>
      </c>
      <c r="E92" s="57">
        <v>12</v>
      </c>
      <c r="F92" s="57">
        <v>9</v>
      </c>
      <c r="G92" s="57">
        <v>1660</v>
      </c>
      <c r="H92" s="57">
        <v>67</v>
      </c>
      <c r="I92" s="57">
        <v>0</v>
      </c>
      <c r="J92" s="57">
        <v>0</v>
      </c>
      <c r="K92" s="6" t="b">
        <f>B92='C-1'!H91</f>
        <v>0</v>
      </c>
      <c r="M92" s="175" t="s">
        <v>542</v>
      </c>
      <c r="N92" s="177">
        <f t="shared" si="55"/>
        <v>1818</v>
      </c>
      <c r="O92" s="179">
        <v>36</v>
      </c>
      <c r="P92" s="179">
        <v>10</v>
      </c>
      <c r="Q92" s="179">
        <v>29</v>
      </c>
      <c r="R92" s="179">
        <v>1683</v>
      </c>
      <c r="S92" s="179">
        <v>60</v>
      </c>
      <c r="T92" s="179">
        <v>0</v>
      </c>
      <c r="U92" s="183"/>
      <c r="V92" s="5" t="b">
        <f>N92='C-1'!AC91</f>
        <v>1</v>
      </c>
      <c r="W92" s="237"/>
      <c r="X92" s="6" t="s">
        <v>468</v>
      </c>
      <c r="Y92" s="13">
        <f t="shared" si="66"/>
        <v>1780</v>
      </c>
      <c r="Z92" s="57">
        <v>34</v>
      </c>
      <c r="AA92" s="57">
        <v>12</v>
      </c>
      <c r="AB92" s="57">
        <v>10</v>
      </c>
      <c r="AC92" s="57">
        <v>1667</v>
      </c>
      <c r="AD92" s="57">
        <v>57</v>
      </c>
      <c r="AE92" s="57">
        <v>0</v>
      </c>
      <c r="AF92" s="57">
        <v>0</v>
      </c>
      <c r="AG92" s="5" t="b">
        <f>Y92='C-1'!AY91</f>
        <v>1</v>
      </c>
      <c r="AH92" s="6" t="s">
        <v>468</v>
      </c>
      <c r="AI92" s="158">
        <f t="shared" si="67"/>
        <v>1812</v>
      </c>
      <c r="AJ92" s="365">
        <v>27</v>
      </c>
      <c r="AK92" s="365">
        <v>0</v>
      </c>
      <c r="AL92" s="365">
        <v>20</v>
      </c>
      <c r="AM92" s="365">
        <v>1712</v>
      </c>
      <c r="AN92" s="365">
        <v>53</v>
      </c>
      <c r="AO92" s="365">
        <v>0</v>
      </c>
      <c r="AP92" s="158">
        <v>0</v>
      </c>
      <c r="AQ92" s="6" t="b">
        <f>AI92='C-1'!CO91</f>
        <v>1</v>
      </c>
    </row>
    <row r="93" spans="1:43" x14ac:dyDescent="0.35">
      <c r="A93" s="6">
        <v>59</v>
      </c>
      <c r="B93" s="6" t="s">
        <v>543</v>
      </c>
      <c r="C93" s="13">
        <f t="shared" si="54"/>
        <v>982</v>
      </c>
      <c r="D93" s="57">
        <v>32</v>
      </c>
      <c r="E93" s="57">
        <v>8</v>
      </c>
      <c r="F93" s="57">
        <v>14</v>
      </c>
      <c r="G93" s="57">
        <v>212</v>
      </c>
      <c r="H93" s="57">
        <v>716</v>
      </c>
      <c r="I93" s="57">
        <v>0</v>
      </c>
      <c r="J93" s="57">
        <v>0</v>
      </c>
      <c r="K93" s="6" t="b">
        <f>B93='C-1'!H92</f>
        <v>0</v>
      </c>
      <c r="M93" s="175" t="s">
        <v>543</v>
      </c>
      <c r="N93" s="177">
        <f t="shared" si="55"/>
        <v>979</v>
      </c>
      <c r="O93" s="179">
        <v>23</v>
      </c>
      <c r="P93" s="179">
        <v>9</v>
      </c>
      <c r="Q93" s="179">
        <v>7</v>
      </c>
      <c r="R93" s="179">
        <v>246</v>
      </c>
      <c r="S93" s="179">
        <v>691</v>
      </c>
      <c r="T93" s="179">
        <v>3</v>
      </c>
      <c r="U93" s="183"/>
      <c r="V93" s="5" t="b">
        <f>N93='C-1'!AC92</f>
        <v>1</v>
      </c>
      <c r="W93" s="237"/>
      <c r="X93" s="6" t="s">
        <v>469</v>
      </c>
      <c r="Y93" s="13">
        <f t="shared" si="66"/>
        <v>989</v>
      </c>
      <c r="Z93" s="57">
        <v>31</v>
      </c>
      <c r="AA93" s="57">
        <v>7</v>
      </c>
      <c r="AB93" s="57">
        <v>7</v>
      </c>
      <c r="AC93" s="57">
        <v>183</v>
      </c>
      <c r="AD93" s="57">
        <v>761</v>
      </c>
      <c r="AE93" s="57">
        <v>0</v>
      </c>
      <c r="AF93" s="57">
        <v>0</v>
      </c>
      <c r="AG93" s="5" t="b">
        <f>Y93='C-1'!AY92</f>
        <v>1</v>
      </c>
      <c r="AH93" s="6" t="s">
        <v>469</v>
      </c>
      <c r="AI93" s="158">
        <f t="shared" si="67"/>
        <v>993</v>
      </c>
      <c r="AJ93" s="365">
        <v>14</v>
      </c>
      <c r="AK93" s="365">
        <v>4</v>
      </c>
      <c r="AL93" s="365">
        <v>1</v>
      </c>
      <c r="AM93" s="365">
        <v>214</v>
      </c>
      <c r="AN93" s="365">
        <v>758</v>
      </c>
      <c r="AO93" s="365">
        <v>0</v>
      </c>
      <c r="AP93" s="158">
        <v>2</v>
      </c>
      <c r="AQ93" s="6" t="b">
        <f>AI93='C-1'!CO92</f>
        <v>1</v>
      </c>
    </row>
    <row r="94" spans="1:43" x14ac:dyDescent="0.35">
      <c r="A94" s="6">
        <v>60</v>
      </c>
      <c r="B94" s="6" t="s">
        <v>544</v>
      </c>
      <c r="C94" s="13">
        <f t="shared" si="54"/>
        <v>1116</v>
      </c>
      <c r="D94" s="57">
        <v>125</v>
      </c>
      <c r="E94" s="57">
        <v>14</v>
      </c>
      <c r="F94" s="57">
        <v>9</v>
      </c>
      <c r="G94" s="57">
        <v>833</v>
      </c>
      <c r="H94" s="57">
        <v>135</v>
      </c>
      <c r="I94" s="57">
        <v>0</v>
      </c>
      <c r="J94" s="57">
        <v>0</v>
      </c>
      <c r="K94" s="6" t="b">
        <f>B94='C-1'!H93</f>
        <v>0</v>
      </c>
      <c r="M94" s="175" t="s">
        <v>544</v>
      </c>
      <c r="N94" s="177">
        <f t="shared" si="55"/>
        <v>792</v>
      </c>
      <c r="O94" s="179">
        <v>82</v>
      </c>
      <c r="P94" s="179">
        <v>28</v>
      </c>
      <c r="Q94" s="179">
        <v>5</v>
      </c>
      <c r="R94" s="179">
        <v>389</v>
      </c>
      <c r="S94" s="179">
        <v>288</v>
      </c>
      <c r="T94" s="179">
        <v>0</v>
      </c>
      <c r="U94" s="183"/>
      <c r="V94" s="5" t="b">
        <f>N94='C-1'!AC93</f>
        <v>1</v>
      </c>
      <c r="W94" s="237"/>
      <c r="X94" s="6" t="s">
        <v>470</v>
      </c>
      <c r="Y94" s="13">
        <f t="shared" si="66"/>
        <v>818</v>
      </c>
      <c r="Z94" s="57">
        <v>70</v>
      </c>
      <c r="AA94" s="57">
        <v>25</v>
      </c>
      <c r="AB94" s="57">
        <v>5</v>
      </c>
      <c r="AC94" s="57">
        <v>446</v>
      </c>
      <c r="AD94" s="57">
        <v>272</v>
      </c>
      <c r="AE94" s="57">
        <v>0</v>
      </c>
      <c r="AF94" s="57">
        <v>0</v>
      </c>
      <c r="AG94" s="5" t="b">
        <f>Y94='C-1'!AY93</f>
        <v>1</v>
      </c>
      <c r="AH94" s="6" t="s">
        <v>470</v>
      </c>
      <c r="AI94" s="158">
        <f t="shared" si="67"/>
        <v>856</v>
      </c>
      <c r="AJ94" s="365">
        <v>77</v>
      </c>
      <c r="AK94" s="365">
        <v>22</v>
      </c>
      <c r="AL94" s="365">
        <v>7</v>
      </c>
      <c r="AM94" s="365">
        <v>483</v>
      </c>
      <c r="AN94" s="365">
        <v>267</v>
      </c>
      <c r="AO94" s="365">
        <v>0</v>
      </c>
      <c r="AP94" s="158">
        <v>0</v>
      </c>
      <c r="AQ94" s="6" t="b">
        <f>AI94='C-1'!CO93</f>
        <v>1</v>
      </c>
    </row>
    <row r="95" spans="1:43" x14ac:dyDescent="0.35">
      <c r="A95" s="6">
        <v>61</v>
      </c>
      <c r="B95" s="6" t="s">
        <v>545</v>
      </c>
      <c r="C95" s="13">
        <f t="shared" si="54"/>
        <v>683</v>
      </c>
      <c r="D95" s="57">
        <v>53</v>
      </c>
      <c r="E95" s="57">
        <v>9</v>
      </c>
      <c r="F95" s="57">
        <v>12</v>
      </c>
      <c r="G95" s="57">
        <v>447</v>
      </c>
      <c r="H95" s="57">
        <v>161</v>
      </c>
      <c r="I95" s="57">
        <v>0</v>
      </c>
      <c r="J95" s="57">
        <v>1</v>
      </c>
      <c r="K95" s="6" t="b">
        <f>B95='C-1'!H94</f>
        <v>0</v>
      </c>
      <c r="M95" s="175" t="s">
        <v>545</v>
      </c>
      <c r="N95" s="177">
        <f t="shared" si="55"/>
        <v>693</v>
      </c>
      <c r="O95" s="179">
        <v>58</v>
      </c>
      <c r="P95" s="179">
        <v>11</v>
      </c>
      <c r="Q95" s="179">
        <v>9</v>
      </c>
      <c r="R95" s="179">
        <v>455</v>
      </c>
      <c r="S95" s="179">
        <v>157</v>
      </c>
      <c r="T95" s="179">
        <v>3</v>
      </c>
      <c r="U95" s="183"/>
      <c r="V95" s="5" t="b">
        <f>N95='C-1'!AC94</f>
        <v>1</v>
      </c>
      <c r="W95" s="237"/>
      <c r="X95" s="6" t="s">
        <v>471</v>
      </c>
      <c r="Y95" s="13">
        <f t="shared" si="66"/>
        <v>691</v>
      </c>
      <c r="Z95" s="57">
        <v>32</v>
      </c>
      <c r="AA95" s="57">
        <v>10</v>
      </c>
      <c r="AB95" s="57">
        <v>12</v>
      </c>
      <c r="AC95" s="57">
        <v>496</v>
      </c>
      <c r="AD95" s="57">
        <v>138</v>
      </c>
      <c r="AE95" s="57">
        <v>0</v>
      </c>
      <c r="AF95" s="57">
        <v>3</v>
      </c>
      <c r="AG95" s="5" t="b">
        <f>Y95='C-1'!AY94</f>
        <v>1</v>
      </c>
      <c r="AH95" s="6" t="s">
        <v>471</v>
      </c>
      <c r="AI95" s="158">
        <f t="shared" si="67"/>
        <v>691</v>
      </c>
      <c r="AJ95" s="365">
        <v>23</v>
      </c>
      <c r="AK95" s="365">
        <v>12</v>
      </c>
      <c r="AL95" s="365">
        <v>29</v>
      </c>
      <c r="AM95" s="365">
        <v>496</v>
      </c>
      <c r="AN95" s="365">
        <v>131</v>
      </c>
      <c r="AO95" s="365">
        <v>0</v>
      </c>
      <c r="AP95" s="158">
        <v>0</v>
      </c>
      <c r="AQ95" s="6" t="b">
        <f>AI95='C-1'!CO94</f>
        <v>1</v>
      </c>
    </row>
    <row r="96" spans="1:43" x14ac:dyDescent="0.35">
      <c r="A96" s="6">
        <v>62</v>
      </c>
      <c r="B96" s="6" t="s">
        <v>546</v>
      </c>
      <c r="C96" s="13">
        <f t="shared" si="54"/>
        <v>1493</v>
      </c>
      <c r="D96" s="57">
        <v>82</v>
      </c>
      <c r="E96" s="57">
        <v>23</v>
      </c>
      <c r="F96" s="57">
        <v>14</v>
      </c>
      <c r="G96" s="57">
        <v>1311</v>
      </c>
      <c r="H96" s="57">
        <v>63</v>
      </c>
      <c r="I96" s="57">
        <v>0</v>
      </c>
      <c r="J96" s="57">
        <v>0</v>
      </c>
      <c r="K96" s="6" t="b">
        <f>B96='C-1'!H95</f>
        <v>0</v>
      </c>
      <c r="M96" s="175" t="s">
        <v>546</v>
      </c>
      <c r="N96" s="177">
        <f t="shared" si="55"/>
        <v>1495</v>
      </c>
      <c r="O96" s="179">
        <v>65</v>
      </c>
      <c r="P96" s="179">
        <v>21</v>
      </c>
      <c r="Q96" s="179">
        <v>7</v>
      </c>
      <c r="R96" s="179">
        <v>1344</v>
      </c>
      <c r="S96" s="179">
        <v>58</v>
      </c>
      <c r="T96" s="179">
        <v>0</v>
      </c>
      <c r="U96" s="183"/>
      <c r="V96" s="5" t="b">
        <f>N96='C-1'!AC95</f>
        <v>1</v>
      </c>
      <c r="W96" s="237"/>
      <c r="X96" s="6" t="s">
        <v>472</v>
      </c>
      <c r="Y96" s="13">
        <f t="shared" si="66"/>
        <v>1511</v>
      </c>
      <c r="Z96" s="57">
        <v>48</v>
      </c>
      <c r="AA96" s="57">
        <v>17</v>
      </c>
      <c r="AB96" s="57">
        <v>8</v>
      </c>
      <c r="AC96" s="57">
        <v>1380</v>
      </c>
      <c r="AD96" s="57">
        <v>57</v>
      </c>
      <c r="AE96" s="57">
        <v>0</v>
      </c>
      <c r="AF96" s="57">
        <v>1</v>
      </c>
      <c r="AG96" s="5" t="b">
        <f>Y96='C-1'!AY95</f>
        <v>1</v>
      </c>
      <c r="AH96" s="6" t="s">
        <v>472</v>
      </c>
      <c r="AI96" s="158">
        <f t="shared" si="67"/>
        <v>1545</v>
      </c>
      <c r="AJ96" s="365">
        <v>56</v>
      </c>
      <c r="AK96" s="365">
        <v>13</v>
      </c>
      <c r="AL96" s="365">
        <v>13</v>
      </c>
      <c r="AM96" s="365">
        <v>1404</v>
      </c>
      <c r="AN96" s="365">
        <v>56</v>
      </c>
      <c r="AO96" s="365">
        <v>0</v>
      </c>
      <c r="AP96" s="158">
        <v>3</v>
      </c>
      <c r="AQ96" s="6" t="b">
        <f>AI96='C-1'!CO95</f>
        <v>1</v>
      </c>
    </row>
    <row r="97" spans="1:43" x14ac:dyDescent="0.35">
      <c r="A97" s="6">
        <v>63</v>
      </c>
      <c r="B97" s="6" t="s">
        <v>547</v>
      </c>
      <c r="C97" s="13">
        <f t="shared" si="54"/>
        <v>929</v>
      </c>
      <c r="D97" s="57">
        <v>26</v>
      </c>
      <c r="E97" s="57">
        <v>10</v>
      </c>
      <c r="F97" s="57">
        <v>26</v>
      </c>
      <c r="G97" s="57">
        <v>861</v>
      </c>
      <c r="H97" s="57">
        <v>6</v>
      </c>
      <c r="I97" s="57">
        <v>0</v>
      </c>
      <c r="J97" s="57">
        <v>0</v>
      </c>
      <c r="K97" s="6" t="b">
        <f>B97='C-1'!H96</f>
        <v>0</v>
      </c>
      <c r="M97" s="175" t="s">
        <v>547</v>
      </c>
      <c r="N97" s="177">
        <f t="shared" si="55"/>
        <v>929</v>
      </c>
      <c r="O97" s="179">
        <v>23</v>
      </c>
      <c r="P97" s="179">
        <v>7</v>
      </c>
      <c r="Q97" s="179">
        <v>13</v>
      </c>
      <c r="R97" s="179">
        <v>886</v>
      </c>
      <c r="S97" s="179">
        <v>0</v>
      </c>
      <c r="T97" s="179">
        <v>0</v>
      </c>
      <c r="U97" s="183"/>
      <c r="V97" s="5" t="b">
        <f>N97='C-1'!AC96</f>
        <v>1</v>
      </c>
      <c r="W97" s="237"/>
      <c r="X97" s="6" t="s">
        <v>473</v>
      </c>
      <c r="Y97" s="13">
        <f t="shared" si="66"/>
        <v>954</v>
      </c>
      <c r="Z97" s="57">
        <v>25</v>
      </c>
      <c r="AA97" s="57">
        <v>5</v>
      </c>
      <c r="AB97" s="57">
        <v>7</v>
      </c>
      <c r="AC97" s="57">
        <v>884</v>
      </c>
      <c r="AD97" s="57">
        <v>33</v>
      </c>
      <c r="AE97" s="57">
        <v>0</v>
      </c>
      <c r="AF97" s="57">
        <v>0</v>
      </c>
      <c r="AG97" s="5" t="b">
        <f>Y97='C-1'!AY96</f>
        <v>1</v>
      </c>
      <c r="AH97" s="6" t="s">
        <v>473</v>
      </c>
      <c r="AI97" s="158">
        <f t="shared" si="67"/>
        <v>671</v>
      </c>
      <c r="AJ97" s="365">
        <v>23</v>
      </c>
      <c r="AK97" s="365">
        <v>2</v>
      </c>
      <c r="AL97" s="365">
        <v>8</v>
      </c>
      <c r="AM97" s="365">
        <v>318</v>
      </c>
      <c r="AN97" s="365">
        <v>320</v>
      </c>
      <c r="AO97" s="365">
        <v>0</v>
      </c>
      <c r="AP97" s="158">
        <v>0</v>
      </c>
      <c r="AQ97" s="6" t="b">
        <f>AI97='C-1'!CO96</f>
        <v>1</v>
      </c>
    </row>
    <row r="98" spans="1:43" x14ac:dyDescent="0.35">
      <c r="A98" s="6">
        <v>64</v>
      </c>
      <c r="B98" s="6" t="s">
        <v>548</v>
      </c>
      <c r="C98" s="13">
        <f t="shared" si="54"/>
        <v>224</v>
      </c>
      <c r="D98" s="57">
        <v>12</v>
      </c>
      <c r="E98" s="57">
        <v>1</v>
      </c>
      <c r="F98" s="57">
        <v>0</v>
      </c>
      <c r="G98" s="57">
        <v>200</v>
      </c>
      <c r="H98" s="57">
        <v>11</v>
      </c>
      <c r="I98" s="57">
        <v>0</v>
      </c>
      <c r="J98" s="57">
        <v>0</v>
      </c>
      <c r="K98" s="6" t="b">
        <f>B98='C-1'!H97</f>
        <v>0</v>
      </c>
      <c r="M98" s="175" t="s">
        <v>548</v>
      </c>
      <c r="N98" s="177">
        <f t="shared" si="55"/>
        <v>229</v>
      </c>
      <c r="O98" s="179">
        <v>10</v>
      </c>
      <c r="P98" s="179">
        <v>0</v>
      </c>
      <c r="Q98" s="179">
        <v>0</v>
      </c>
      <c r="R98" s="179">
        <v>207</v>
      </c>
      <c r="S98" s="179">
        <v>12</v>
      </c>
      <c r="T98" s="179">
        <v>0</v>
      </c>
      <c r="U98" s="183"/>
      <c r="V98" s="5" t="b">
        <f>N98='C-1'!AC97</f>
        <v>1</v>
      </c>
      <c r="W98" s="237"/>
      <c r="X98" s="6" t="s">
        <v>474</v>
      </c>
      <c r="Y98" s="13">
        <f t="shared" si="66"/>
        <v>227</v>
      </c>
      <c r="Z98" s="57">
        <v>9</v>
      </c>
      <c r="AA98" s="57">
        <v>1</v>
      </c>
      <c r="AB98" s="57">
        <v>0</v>
      </c>
      <c r="AC98" s="57">
        <v>205</v>
      </c>
      <c r="AD98" s="57">
        <v>12</v>
      </c>
      <c r="AE98" s="57">
        <v>0</v>
      </c>
      <c r="AF98" s="57">
        <v>0</v>
      </c>
      <c r="AG98" s="5" t="b">
        <f>Y98='C-1'!AY97</f>
        <v>1</v>
      </c>
      <c r="AH98" s="6" t="s">
        <v>474</v>
      </c>
      <c r="AI98" s="158">
        <f t="shared" si="67"/>
        <v>160</v>
      </c>
      <c r="AJ98" s="365">
        <v>10</v>
      </c>
      <c r="AK98" s="365">
        <v>2</v>
      </c>
      <c r="AL98" s="365">
        <v>1</v>
      </c>
      <c r="AM98" s="365">
        <v>146</v>
      </c>
      <c r="AN98" s="365">
        <v>1</v>
      </c>
      <c r="AO98" s="365">
        <v>0</v>
      </c>
      <c r="AP98" s="158">
        <v>0</v>
      </c>
      <c r="AQ98" s="6" t="b">
        <f>AI98='C-1'!CO97</f>
        <v>1</v>
      </c>
    </row>
    <row r="99" spans="1:43" x14ac:dyDescent="0.35">
      <c r="B99" s="17"/>
      <c r="C99" s="13"/>
      <c r="D99" s="57"/>
      <c r="E99" s="57"/>
      <c r="F99" s="57"/>
      <c r="G99" s="57"/>
      <c r="H99" s="57"/>
      <c r="I99" s="57"/>
      <c r="J99" s="57"/>
      <c r="M99" s="185"/>
      <c r="N99" s="177"/>
      <c r="O99" s="179"/>
      <c r="P99" s="179"/>
      <c r="Q99" s="179"/>
      <c r="R99" s="179"/>
      <c r="S99" s="179"/>
      <c r="T99" s="179"/>
      <c r="U99" s="183"/>
      <c r="V99" s="5"/>
      <c r="W99" s="237"/>
      <c r="X99" s="17"/>
      <c r="Y99" s="13"/>
      <c r="Z99" s="57"/>
      <c r="AA99" s="57"/>
      <c r="AB99" s="57"/>
      <c r="AC99" s="57"/>
      <c r="AD99" s="57"/>
      <c r="AE99" s="57"/>
      <c r="AF99" s="5"/>
      <c r="AG99" s="5" t="b">
        <f>Y99='C-1'!AY98</f>
        <v>1</v>
      </c>
      <c r="AH99" s="17"/>
      <c r="AI99" s="158"/>
      <c r="AJ99" s="158"/>
      <c r="AK99" s="158"/>
      <c r="AL99" s="158"/>
      <c r="AM99" s="158"/>
      <c r="AN99" s="158"/>
      <c r="AO99" s="158"/>
      <c r="AP99" s="364"/>
      <c r="AQ99" s="6" t="b">
        <f>AI99='C-1'!CO98</f>
        <v>1</v>
      </c>
    </row>
    <row r="100" spans="1:43" x14ac:dyDescent="0.35">
      <c r="B100" s="15" t="s">
        <v>54</v>
      </c>
      <c r="C100" s="10">
        <f>SUM(C101:C102)</f>
        <v>7776</v>
      </c>
      <c r="D100" s="9">
        <f t="shared" ref="D100:J100" si="68">SUM(D101:D102)</f>
        <v>879</v>
      </c>
      <c r="E100" s="9">
        <f t="shared" si="68"/>
        <v>31</v>
      </c>
      <c r="F100" s="9">
        <f t="shared" si="68"/>
        <v>760</v>
      </c>
      <c r="G100" s="9">
        <f t="shared" si="68"/>
        <v>5375</v>
      </c>
      <c r="H100" s="9">
        <f t="shared" si="68"/>
        <v>731</v>
      </c>
      <c r="I100" s="10">
        <f t="shared" si="68"/>
        <v>0</v>
      </c>
      <c r="J100" s="10">
        <f t="shared" si="68"/>
        <v>0</v>
      </c>
      <c r="K100" s="6" t="b">
        <f>B100='C-1'!H99</f>
        <v>0</v>
      </c>
      <c r="M100" s="187" t="s">
        <v>54</v>
      </c>
      <c r="N100" s="188">
        <f>SUM(N101:N102)</f>
        <v>7659</v>
      </c>
      <c r="O100" s="227">
        <f t="shared" ref="O100:U100" si="69">SUM(O101:O102)</f>
        <v>838</v>
      </c>
      <c r="P100" s="227">
        <f t="shared" si="69"/>
        <v>26</v>
      </c>
      <c r="Q100" s="227">
        <f t="shared" si="69"/>
        <v>796</v>
      </c>
      <c r="R100" s="227">
        <f t="shared" si="69"/>
        <v>5285</v>
      </c>
      <c r="S100" s="227">
        <f t="shared" si="69"/>
        <v>712</v>
      </c>
      <c r="T100" s="188">
        <f t="shared" si="69"/>
        <v>2</v>
      </c>
      <c r="U100" s="182">
        <f t="shared" si="69"/>
        <v>0</v>
      </c>
      <c r="V100" s="5" t="b">
        <f>N100='C-1'!AC99</f>
        <v>1</v>
      </c>
      <c r="W100" s="237"/>
      <c r="X100" s="15" t="s">
        <v>54</v>
      </c>
      <c r="Y100" s="10">
        <f>SUM(Y101:Y102)</f>
        <v>7823</v>
      </c>
      <c r="Z100" s="9">
        <f>SUM(Z101:Z102)</f>
        <v>803</v>
      </c>
      <c r="AA100" s="9">
        <f t="shared" ref="AA100:AF100" si="70">SUM(AA101:AA102)</f>
        <v>52</v>
      </c>
      <c r="AB100" s="9">
        <f t="shared" si="70"/>
        <v>855</v>
      </c>
      <c r="AC100" s="9">
        <f t="shared" si="70"/>
        <v>5396</v>
      </c>
      <c r="AD100" s="9">
        <f t="shared" si="70"/>
        <v>716</v>
      </c>
      <c r="AE100" s="10">
        <f t="shared" si="70"/>
        <v>0</v>
      </c>
      <c r="AF100" s="22">
        <f t="shared" si="70"/>
        <v>1</v>
      </c>
      <c r="AG100" s="5" t="b">
        <f>Y100='C-1'!AY99</f>
        <v>1</v>
      </c>
      <c r="AH100" s="15" t="s">
        <v>54</v>
      </c>
      <c r="AI100" s="159">
        <f>SUM(AI101:AI102)</f>
        <v>7466</v>
      </c>
      <c r="AJ100" s="363">
        <f>SUM(AJ101:AJ102)</f>
        <v>611</v>
      </c>
      <c r="AK100" s="363">
        <f t="shared" ref="AK100:AP100" si="71">SUM(AK101:AK102)</f>
        <v>71</v>
      </c>
      <c r="AL100" s="363">
        <f t="shared" si="71"/>
        <v>421</v>
      </c>
      <c r="AM100" s="363">
        <f t="shared" si="71"/>
        <v>5577</v>
      </c>
      <c r="AN100" s="363">
        <f t="shared" si="71"/>
        <v>786</v>
      </c>
      <c r="AO100" s="159">
        <f t="shared" si="71"/>
        <v>0</v>
      </c>
      <c r="AP100" s="363">
        <f t="shared" si="71"/>
        <v>0</v>
      </c>
      <c r="AQ100" s="6" t="b">
        <f>AI100='C-1'!CO99</f>
        <v>1</v>
      </c>
    </row>
    <row r="101" spans="1:43" x14ac:dyDescent="0.35">
      <c r="A101" s="6">
        <v>65</v>
      </c>
      <c r="B101" s="6" t="s">
        <v>408</v>
      </c>
      <c r="C101" s="13">
        <f t="shared" si="54"/>
        <v>5479</v>
      </c>
      <c r="D101" s="57">
        <v>370</v>
      </c>
      <c r="E101" s="57">
        <v>0</v>
      </c>
      <c r="F101" s="57">
        <v>708</v>
      </c>
      <c r="G101" s="57">
        <v>4132</v>
      </c>
      <c r="H101" s="57">
        <v>269</v>
      </c>
      <c r="I101" s="57">
        <v>0</v>
      </c>
      <c r="J101" s="57">
        <v>0</v>
      </c>
      <c r="K101" s="6" t="b">
        <f>B101='C-1'!H100</f>
        <v>0</v>
      </c>
      <c r="M101" s="175" t="s">
        <v>408</v>
      </c>
      <c r="N101" s="177">
        <f t="shared" si="55"/>
        <v>5585</v>
      </c>
      <c r="O101" s="179">
        <v>349</v>
      </c>
      <c r="P101" s="179">
        <v>0</v>
      </c>
      <c r="Q101" s="179">
        <v>749</v>
      </c>
      <c r="R101" s="179">
        <v>4219</v>
      </c>
      <c r="S101" s="179">
        <v>268</v>
      </c>
      <c r="T101" s="179">
        <v>0</v>
      </c>
      <c r="U101" s="183"/>
      <c r="V101" s="5" t="b">
        <f>N101='C-1'!AC100</f>
        <v>1</v>
      </c>
      <c r="W101" s="237"/>
      <c r="X101" s="6" t="s">
        <v>408</v>
      </c>
      <c r="Y101" s="13">
        <f>SUM(Z101:AF101)</f>
        <v>5703</v>
      </c>
      <c r="Z101" s="57">
        <v>347</v>
      </c>
      <c r="AA101" s="57">
        <v>0</v>
      </c>
      <c r="AB101" s="57">
        <v>800</v>
      </c>
      <c r="AC101" s="57">
        <v>4289</v>
      </c>
      <c r="AD101" s="57">
        <v>267</v>
      </c>
      <c r="AE101" s="57">
        <v>0</v>
      </c>
      <c r="AF101" s="57">
        <v>0</v>
      </c>
      <c r="AG101" s="5" t="b">
        <f>Y101='C-1'!AY100</f>
        <v>1</v>
      </c>
      <c r="AH101" s="6" t="s">
        <v>408</v>
      </c>
      <c r="AI101" s="158">
        <f>SUM(AJ101:AP101)</f>
        <v>5321</v>
      </c>
      <c r="AJ101" s="365">
        <v>216</v>
      </c>
      <c r="AK101" s="365">
        <v>1</v>
      </c>
      <c r="AL101" s="365">
        <v>366</v>
      </c>
      <c r="AM101" s="365">
        <v>4399</v>
      </c>
      <c r="AN101" s="365">
        <v>339</v>
      </c>
      <c r="AO101" s="365">
        <v>0</v>
      </c>
      <c r="AP101" s="158">
        <v>0</v>
      </c>
      <c r="AQ101" s="6" t="b">
        <f>AI101='C-1'!CO100</f>
        <v>1</v>
      </c>
    </row>
    <row r="102" spans="1:43" x14ac:dyDescent="0.35">
      <c r="A102" s="6">
        <v>66</v>
      </c>
      <c r="B102" s="6" t="s">
        <v>502</v>
      </c>
      <c r="C102" s="13">
        <f t="shared" si="54"/>
        <v>2297</v>
      </c>
      <c r="D102" s="57">
        <v>509</v>
      </c>
      <c r="E102" s="57">
        <v>31</v>
      </c>
      <c r="F102" s="57">
        <v>52</v>
      </c>
      <c r="G102" s="57">
        <v>1243</v>
      </c>
      <c r="H102" s="57">
        <v>462</v>
      </c>
      <c r="I102" s="57">
        <v>0</v>
      </c>
      <c r="J102" s="57">
        <v>0</v>
      </c>
      <c r="K102" s="6" t="b">
        <f>B102='C-1'!H101</f>
        <v>0</v>
      </c>
      <c r="M102" s="175" t="s">
        <v>502</v>
      </c>
      <c r="N102" s="177">
        <f t="shared" si="55"/>
        <v>2074</v>
      </c>
      <c r="O102" s="179">
        <v>489</v>
      </c>
      <c r="P102" s="179">
        <v>26</v>
      </c>
      <c r="Q102" s="179">
        <v>47</v>
      </c>
      <c r="R102" s="179">
        <v>1066</v>
      </c>
      <c r="S102" s="179">
        <v>444</v>
      </c>
      <c r="T102" s="179">
        <v>2</v>
      </c>
      <c r="U102" s="183"/>
      <c r="V102" s="5" t="b">
        <f>N102='C-1'!AC101</f>
        <v>1</v>
      </c>
      <c r="W102" s="237"/>
      <c r="X102" s="6" t="s">
        <v>475</v>
      </c>
      <c r="Y102" s="13">
        <f>SUM(Z102:AF102)</f>
        <v>2120</v>
      </c>
      <c r="Z102" s="57">
        <v>456</v>
      </c>
      <c r="AA102" s="57">
        <v>52</v>
      </c>
      <c r="AB102" s="57">
        <v>55</v>
      </c>
      <c r="AC102" s="57">
        <v>1107</v>
      </c>
      <c r="AD102" s="57">
        <v>449</v>
      </c>
      <c r="AE102" s="57">
        <v>0</v>
      </c>
      <c r="AF102" s="57">
        <v>1</v>
      </c>
      <c r="AG102" s="5" t="b">
        <f>Y102='C-1'!AY101</f>
        <v>1</v>
      </c>
      <c r="AH102" s="6" t="s">
        <v>475</v>
      </c>
      <c r="AI102" s="158">
        <f>SUM(AJ102:AP102)</f>
        <v>2145</v>
      </c>
      <c r="AJ102" s="365">
        <v>395</v>
      </c>
      <c r="AK102" s="365">
        <v>70</v>
      </c>
      <c r="AL102" s="365">
        <v>55</v>
      </c>
      <c r="AM102" s="365">
        <v>1178</v>
      </c>
      <c r="AN102" s="365">
        <v>447</v>
      </c>
      <c r="AO102" s="365">
        <v>0</v>
      </c>
      <c r="AP102" s="158">
        <v>0</v>
      </c>
      <c r="AQ102" s="6" t="b">
        <f>AI102='C-1'!CO101</f>
        <v>1</v>
      </c>
    </row>
    <row r="103" spans="1:43" x14ac:dyDescent="0.35">
      <c r="B103" s="17"/>
      <c r="C103" s="13"/>
      <c r="D103" s="57"/>
      <c r="E103" s="57"/>
      <c r="F103" s="57"/>
      <c r="G103" s="57"/>
      <c r="H103" s="57"/>
      <c r="I103" s="57"/>
      <c r="J103" s="57"/>
      <c r="M103" s="185"/>
      <c r="N103" s="177"/>
      <c r="O103" s="179"/>
      <c r="P103" s="179"/>
      <c r="Q103" s="179"/>
      <c r="R103" s="179"/>
      <c r="S103" s="179"/>
      <c r="T103" s="179"/>
      <c r="U103" s="183"/>
      <c r="V103" s="5"/>
      <c r="W103" s="237"/>
      <c r="X103" s="17"/>
      <c r="Y103" s="13"/>
      <c r="Z103" s="57"/>
      <c r="AA103" s="57"/>
      <c r="AB103" s="57"/>
      <c r="AC103" s="57"/>
      <c r="AD103" s="57"/>
      <c r="AE103" s="57"/>
      <c r="AF103" s="5"/>
      <c r="AG103" s="5" t="b">
        <f>Y103='C-1'!AY102</f>
        <v>1</v>
      </c>
      <c r="AH103" s="17"/>
      <c r="AI103" s="158"/>
      <c r="AJ103" s="158"/>
      <c r="AK103" s="158"/>
      <c r="AL103" s="158"/>
      <c r="AM103" s="158"/>
      <c r="AN103" s="158"/>
      <c r="AO103" s="158"/>
      <c r="AP103" s="364"/>
      <c r="AQ103" s="6" t="b">
        <f>AI103='C-1'!CO102</f>
        <v>1</v>
      </c>
    </row>
    <row r="104" spans="1:43" x14ac:dyDescent="0.35">
      <c r="B104" s="15" t="s">
        <v>55</v>
      </c>
      <c r="C104" s="10">
        <f>SUM(C105:C109)</f>
        <v>6258</v>
      </c>
      <c r="D104" s="9">
        <f t="shared" ref="D104:J104" si="72">SUM(D105:D109)</f>
        <v>448</v>
      </c>
      <c r="E104" s="9">
        <f t="shared" si="72"/>
        <v>201</v>
      </c>
      <c r="F104" s="9">
        <f t="shared" si="72"/>
        <v>194</v>
      </c>
      <c r="G104" s="9">
        <f t="shared" si="72"/>
        <v>3711</v>
      </c>
      <c r="H104" s="9">
        <f t="shared" si="72"/>
        <v>1696</v>
      </c>
      <c r="I104" s="10">
        <f t="shared" si="72"/>
        <v>0</v>
      </c>
      <c r="J104" s="10">
        <f t="shared" si="72"/>
        <v>8</v>
      </c>
      <c r="K104" s="6" t="b">
        <f>B104='C-1'!H103</f>
        <v>0</v>
      </c>
      <c r="M104" s="187" t="s">
        <v>55</v>
      </c>
      <c r="N104" s="188">
        <f>SUM(N105:N109)</f>
        <v>6176</v>
      </c>
      <c r="O104" s="227">
        <f t="shared" ref="O104:U104" si="73">SUM(O105:O109)</f>
        <v>399</v>
      </c>
      <c r="P104" s="227">
        <f t="shared" si="73"/>
        <v>209</v>
      </c>
      <c r="Q104" s="227">
        <f t="shared" si="73"/>
        <v>214</v>
      </c>
      <c r="R104" s="227">
        <f t="shared" si="73"/>
        <v>3673</v>
      </c>
      <c r="S104" s="227">
        <f t="shared" si="73"/>
        <v>1670</v>
      </c>
      <c r="T104" s="188">
        <f t="shared" si="73"/>
        <v>11</v>
      </c>
      <c r="U104" s="182">
        <f t="shared" si="73"/>
        <v>0</v>
      </c>
      <c r="V104" s="5" t="b">
        <f>N104='C-1'!AC103</f>
        <v>1</v>
      </c>
      <c r="W104" s="237"/>
      <c r="X104" s="15" t="s">
        <v>55</v>
      </c>
      <c r="Y104" s="10">
        <f>SUM(Y105:Y109)</f>
        <v>6024</v>
      </c>
      <c r="Z104" s="9">
        <f>SUM(Z105:Z109)</f>
        <v>346</v>
      </c>
      <c r="AA104" s="9">
        <f t="shared" ref="AA104:AF104" si="74">SUM(AA105:AA109)</f>
        <v>184</v>
      </c>
      <c r="AB104" s="9">
        <f t="shared" si="74"/>
        <v>195</v>
      </c>
      <c r="AC104" s="9">
        <f t="shared" si="74"/>
        <v>3600</v>
      </c>
      <c r="AD104" s="9">
        <f t="shared" si="74"/>
        <v>1698</v>
      </c>
      <c r="AE104" s="10">
        <f t="shared" si="74"/>
        <v>0</v>
      </c>
      <c r="AF104" s="22">
        <f t="shared" si="74"/>
        <v>1</v>
      </c>
      <c r="AG104" s="5" t="b">
        <f>Y104='C-1'!AY103</f>
        <v>1</v>
      </c>
      <c r="AH104" s="15" t="s">
        <v>55</v>
      </c>
      <c r="AI104" s="159">
        <f>SUM(AI105:AI109)</f>
        <v>6143</v>
      </c>
      <c r="AJ104" s="363">
        <f>SUM(AJ105:AJ109)</f>
        <v>373</v>
      </c>
      <c r="AK104" s="363">
        <f t="shared" ref="AK104:AP104" si="75">SUM(AK105:AK109)</f>
        <v>169</v>
      </c>
      <c r="AL104" s="363">
        <f t="shared" si="75"/>
        <v>214</v>
      </c>
      <c r="AM104" s="363">
        <f t="shared" si="75"/>
        <v>3647</v>
      </c>
      <c r="AN104" s="363">
        <f t="shared" si="75"/>
        <v>1740</v>
      </c>
      <c r="AO104" s="159">
        <f t="shared" si="75"/>
        <v>0</v>
      </c>
      <c r="AP104" s="363">
        <f t="shared" si="75"/>
        <v>0</v>
      </c>
      <c r="AQ104" s="6" t="b">
        <f>AI104='C-1'!CO103</f>
        <v>1</v>
      </c>
    </row>
    <row r="105" spans="1:43" x14ac:dyDescent="0.35">
      <c r="A105" s="6">
        <v>67</v>
      </c>
      <c r="B105" s="6" t="s">
        <v>509</v>
      </c>
      <c r="C105" s="13">
        <f t="shared" si="54"/>
        <v>1248</v>
      </c>
      <c r="D105" s="57">
        <v>123</v>
      </c>
      <c r="E105" s="57">
        <v>22</v>
      </c>
      <c r="F105" s="57">
        <v>47</v>
      </c>
      <c r="G105" s="57">
        <v>834</v>
      </c>
      <c r="H105" s="57">
        <v>221</v>
      </c>
      <c r="I105" s="57">
        <v>0</v>
      </c>
      <c r="J105" s="57">
        <v>1</v>
      </c>
      <c r="K105" s="6" t="b">
        <f>B105='C-1'!H104</f>
        <v>0</v>
      </c>
      <c r="M105" s="175" t="s">
        <v>509</v>
      </c>
      <c r="N105" s="177">
        <f t="shared" si="55"/>
        <v>1301</v>
      </c>
      <c r="O105" s="179">
        <v>113</v>
      </c>
      <c r="P105" s="179">
        <v>25</v>
      </c>
      <c r="Q105" s="179">
        <v>49</v>
      </c>
      <c r="R105" s="179">
        <v>895</v>
      </c>
      <c r="S105" s="179">
        <v>219</v>
      </c>
      <c r="T105" s="179">
        <v>0</v>
      </c>
      <c r="U105" s="183"/>
      <c r="V105" s="5" t="b">
        <f>N105='C-1'!AC104</f>
        <v>1</v>
      </c>
      <c r="W105" s="237"/>
      <c r="X105" s="6" t="s">
        <v>164</v>
      </c>
      <c r="Y105" s="13">
        <f>SUM(Z105:AF105)</f>
        <v>1350</v>
      </c>
      <c r="Z105" s="57">
        <v>116</v>
      </c>
      <c r="AA105" s="57">
        <v>30</v>
      </c>
      <c r="AB105" s="57">
        <v>48</v>
      </c>
      <c r="AC105" s="57">
        <v>935</v>
      </c>
      <c r="AD105" s="57">
        <v>221</v>
      </c>
      <c r="AE105" s="57">
        <v>0</v>
      </c>
      <c r="AF105" s="57">
        <v>0</v>
      </c>
      <c r="AG105" s="5" t="b">
        <f>Y105='C-1'!AY104</f>
        <v>1</v>
      </c>
      <c r="AH105" s="6" t="s">
        <v>164</v>
      </c>
      <c r="AI105" s="158">
        <f>SUM(AJ105:AP105)</f>
        <v>1401</v>
      </c>
      <c r="AJ105" s="365">
        <v>137</v>
      </c>
      <c r="AK105" s="365">
        <v>27</v>
      </c>
      <c r="AL105" s="365">
        <v>48</v>
      </c>
      <c r="AM105" s="365">
        <v>969</v>
      </c>
      <c r="AN105" s="365">
        <v>220</v>
      </c>
      <c r="AO105" s="158">
        <v>0</v>
      </c>
      <c r="AP105" s="364">
        <v>0</v>
      </c>
      <c r="AQ105" s="6" t="b">
        <f>AI105='C-1'!CO104</f>
        <v>1</v>
      </c>
    </row>
    <row r="106" spans="1:43" x14ac:dyDescent="0.35">
      <c r="A106" s="6">
        <v>68</v>
      </c>
      <c r="B106" s="6" t="s">
        <v>510</v>
      </c>
      <c r="C106" s="13">
        <f t="shared" si="54"/>
        <v>1132</v>
      </c>
      <c r="D106" s="57">
        <v>120</v>
      </c>
      <c r="E106" s="57">
        <v>12</v>
      </c>
      <c r="F106" s="57">
        <v>42</v>
      </c>
      <c r="G106" s="57">
        <v>861</v>
      </c>
      <c r="H106" s="57">
        <v>96</v>
      </c>
      <c r="I106" s="57">
        <v>0</v>
      </c>
      <c r="J106" s="57">
        <v>1</v>
      </c>
      <c r="K106" s="6" t="b">
        <f>B106='C-1'!H105</f>
        <v>0</v>
      </c>
      <c r="M106" s="175" t="s">
        <v>510</v>
      </c>
      <c r="N106" s="177">
        <f t="shared" si="55"/>
        <v>1159</v>
      </c>
      <c r="O106" s="179">
        <v>106</v>
      </c>
      <c r="P106" s="179">
        <v>6</v>
      </c>
      <c r="Q106" s="179">
        <v>46</v>
      </c>
      <c r="R106" s="179">
        <v>899</v>
      </c>
      <c r="S106" s="179">
        <v>96</v>
      </c>
      <c r="T106" s="179">
        <v>6</v>
      </c>
      <c r="U106" s="183"/>
      <c r="V106" s="5" t="b">
        <f>N106='C-1'!AC105</f>
        <v>1</v>
      </c>
      <c r="W106" s="237"/>
      <c r="X106" s="6" t="s">
        <v>117</v>
      </c>
      <c r="Y106" s="13">
        <f>SUM(Z106:AF106)</f>
        <v>1074</v>
      </c>
      <c r="Z106" s="57">
        <v>56</v>
      </c>
      <c r="AA106" s="57">
        <v>6</v>
      </c>
      <c r="AB106" s="57">
        <v>42</v>
      </c>
      <c r="AC106" s="57">
        <v>872</v>
      </c>
      <c r="AD106" s="57">
        <v>98</v>
      </c>
      <c r="AE106" s="57">
        <v>0</v>
      </c>
      <c r="AF106" s="57">
        <v>0</v>
      </c>
      <c r="AG106" s="5" t="b">
        <f>Y106='C-1'!AY105</f>
        <v>1</v>
      </c>
      <c r="AH106" s="6" t="s">
        <v>117</v>
      </c>
      <c r="AI106" s="158">
        <f>SUM(AJ106:AP106)</f>
        <v>1075</v>
      </c>
      <c r="AJ106" s="365">
        <v>58</v>
      </c>
      <c r="AK106" s="365">
        <v>3</v>
      </c>
      <c r="AL106" s="365">
        <v>49</v>
      </c>
      <c r="AM106" s="365">
        <v>834</v>
      </c>
      <c r="AN106" s="365">
        <v>131</v>
      </c>
      <c r="AO106" s="158">
        <v>0</v>
      </c>
      <c r="AP106" s="364">
        <v>0</v>
      </c>
      <c r="AQ106" s="6" t="b">
        <f>AI106='C-1'!CO105</f>
        <v>1</v>
      </c>
    </row>
    <row r="107" spans="1:43" x14ac:dyDescent="0.35">
      <c r="A107" s="6">
        <v>69</v>
      </c>
      <c r="B107" s="6" t="s">
        <v>508</v>
      </c>
      <c r="C107" s="13">
        <f t="shared" si="54"/>
        <v>2052</v>
      </c>
      <c r="D107" s="57">
        <v>84</v>
      </c>
      <c r="E107" s="57">
        <v>156</v>
      </c>
      <c r="F107" s="57">
        <v>18</v>
      </c>
      <c r="G107" s="57">
        <v>985</v>
      </c>
      <c r="H107" s="57">
        <v>803</v>
      </c>
      <c r="I107" s="57">
        <v>0</v>
      </c>
      <c r="J107" s="57">
        <v>6</v>
      </c>
      <c r="K107" s="6" t="b">
        <f>B107='C-1'!H106</f>
        <v>0</v>
      </c>
      <c r="M107" s="175" t="s">
        <v>508</v>
      </c>
      <c r="N107" s="177">
        <f t="shared" si="55"/>
        <v>1978</v>
      </c>
      <c r="O107" s="179">
        <v>80</v>
      </c>
      <c r="P107" s="179">
        <v>167</v>
      </c>
      <c r="Q107" s="179">
        <v>27</v>
      </c>
      <c r="R107" s="179">
        <v>946</v>
      </c>
      <c r="S107" s="179">
        <v>754</v>
      </c>
      <c r="T107" s="179">
        <v>4</v>
      </c>
      <c r="U107" s="183"/>
      <c r="V107" s="5" t="b">
        <f>N107='C-1'!AC106</f>
        <v>1</v>
      </c>
      <c r="W107" s="237"/>
      <c r="X107" s="6" t="s">
        <v>409</v>
      </c>
      <c r="Y107" s="13">
        <f>SUM(Z107:AF107)</f>
        <v>1879</v>
      </c>
      <c r="Z107" s="57">
        <v>70</v>
      </c>
      <c r="AA107" s="57">
        <v>138</v>
      </c>
      <c r="AB107" s="57">
        <v>13</v>
      </c>
      <c r="AC107" s="57">
        <v>916</v>
      </c>
      <c r="AD107" s="57">
        <v>741</v>
      </c>
      <c r="AE107" s="57">
        <v>0</v>
      </c>
      <c r="AF107" s="57">
        <v>1</v>
      </c>
      <c r="AG107" s="5" t="b">
        <f>Y107='C-1'!AY106</f>
        <v>1</v>
      </c>
      <c r="AH107" s="6" t="s">
        <v>409</v>
      </c>
      <c r="AI107" s="158">
        <f>SUM(AJ107:AP107)</f>
        <v>1921</v>
      </c>
      <c r="AJ107" s="365">
        <v>77</v>
      </c>
      <c r="AK107" s="365">
        <v>131</v>
      </c>
      <c r="AL107" s="365">
        <v>16</v>
      </c>
      <c r="AM107" s="365">
        <v>968</v>
      </c>
      <c r="AN107" s="365">
        <v>729</v>
      </c>
      <c r="AO107" s="158">
        <v>0</v>
      </c>
      <c r="AP107" s="364">
        <v>0</v>
      </c>
      <c r="AQ107" s="6" t="b">
        <f>AI107='C-1'!CO106</f>
        <v>1</v>
      </c>
    </row>
    <row r="108" spans="1:43" x14ac:dyDescent="0.35">
      <c r="A108" s="6">
        <v>70</v>
      </c>
      <c r="B108" s="6" t="s">
        <v>511</v>
      </c>
      <c r="C108" s="13">
        <f t="shared" si="54"/>
        <v>1150</v>
      </c>
      <c r="D108" s="57">
        <v>38</v>
      </c>
      <c r="E108" s="57">
        <v>10</v>
      </c>
      <c r="F108" s="57">
        <v>0</v>
      </c>
      <c r="G108" s="57">
        <v>546</v>
      </c>
      <c r="H108" s="57">
        <v>556</v>
      </c>
      <c r="I108" s="57">
        <v>0</v>
      </c>
      <c r="J108" s="57">
        <v>0</v>
      </c>
      <c r="K108" s="6" t="b">
        <f>B108='C-1'!H107</f>
        <v>0</v>
      </c>
      <c r="M108" s="175" t="s">
        <v>511</v>
      </c>
      <c r="N108" s="177">
        <f t="shared" si="55"/>
        <v>1064</v>
      </c>
      <c r="O108" s="179">
        <v>26</v>
      </c>
      <c r="P108" s="179">
        <v>9</v>
      </c>
      <c r="Q108" s="179">
        <v>0</v>
      </c>
      <c r="R108" s="179">
        <v>446</v>
      </c>
      <c r="S108" s="179">
        <v>583</v>
      </c>
      <c r="T108" s="179">
        <v>0</v>
      </c>
      <c r="U108" s="183"/>
      <c r="V108" s="5" t="b">
        <f>N108='C-1'!AC107</f>
        <v>1</v>
      </c>
      <c r="W108" s="237"/>
      <c r="X108" s="6" t="s">
        <v>476</v>
      </c>
      <c r="Y108" s="13">
        <f>SUM(Z108:AF108)</f>
        <v>1035</v>
      </c>
      <c r="Z108" s="57">
        <v>22</v>
      </c>
      <c r="AA108" s="57">
        <v>8</v>
      </c>
      <c r="AB108" s="57">
        <v>0</v>
      </c>
      <c r="AC108" s="57">
        <v>384</v>
      </c>
      <c r="AD108" s="57">
        <v>621</v>
      </c>
      <c r="AE108" s="57">
        <v>0</v>
      </c>
      <c r="AF108" s="57">
        <v>0</v>
      </c>
      <c r="AG108" s="5" t="b">
        <f>Y108='C-1'!AY107</f>
        <v>1</v>
      </c>
      <c r="AH108" s="6" t="s">
        <v>476</v>
      </c>
      <c r="AI108" s="158">
        <f>SUM(AJ108:AP108)</f>
        <v>1048</v>
      </c>
      <c r="AJ108" s="365">
        <v>18</v>
      </c>
      <c r="AK108" s="365">
        <v>6</v>
      </c>
      <c r="AL108" s="365">
        <v>1</v>
      </c>
      <c r="AM108" s="365">
        <v>380</v>
      </c>
      <c r="AN108" s="365">
        <v>643</v>
      </c>
      <c r="AO108" s="158">
        <v>0</v>
      </c>
      <c r="AP108" s="364">
        <v>0</v>
      </c>
      <c r="AQ108" s="6" t="b">
        <f>AI108='C-1'!CO107</f>
        <v>1</v>
      </c>
    </row>
    <row r="109" spans="1:43" x14ac:dyDescent="0.35">
      <c r="A109" s="6">
        <v>71</v>
      </c>
      <c r="B109" s="6" t="s">
        <v>410</v>
      </c>
      <c r="C109" s="13">
        <f t="shared" si="54"/>
        <v>676</v>
      </c>
      <c r="D109" s="57">
        <v>83</v>
      </c>
      <c r="E109" s="57">
        <v>1</v>
      </c>
      <c r="F109" s="57">
        <v>87</v>
      </c>
      <c r="G109" s="57">
        <v>485</v>
      </c>
      <c r="H109" s="57">
        <v>20</v>
      </c>
      <c r="I109" s="57">
        <v>0</v>
      </c>
      <c r="J109" s="57">
        <v>0</v>
      </c>
      <c r="K109" s="6" t="b">
        <f>B109='C-1'!H108</f>
        <v>0</v>
      </c>
      <c r="M109" s="175" t="s">
        <v>410</v>
      </c>
      <c r="N109" s="177">
        <f t="shared" si="55"/>
        <v>674</v>
      </c>
      <c r="O109" s="179">
        <v>74</v>
      </c>
      <c r="P109" s="179">
        <v>2</v>
      </c>
      <c r="Q109" s="179">
        <v>92</v>
      </c>
      <c r="R109" s="179">
        <v>487</v>
      </c>
      <c r="S109" s="179">
        <v>18</v>
      </c>
      <c r="T109" s="179">
        <v>1</v>
      </c>
      <c r="U109" s="183"/>
      <c r="V109" s="5" t="b">
        <f>N109='C-1'!AC108</f>
        <v>1</v>
      </c>
      <c r="W109" s="237"/>
      <c r="X109" s="6" t="s">
        <v>410</v>
      </c>
      <c r="Y109" s="13">
        <f>SUM(Z109:AF109)</f>
        <v>686</v>
      </c>
      <c r="Z109" s="57">
        <v>82</v>
      </c>
      <c r="AA109" s="57">
        <v>2</v>
      </c>
      <c r="AB109" s="57">
        <v>92</v>
      </c>
      <c r="AC109" s="57">
        <v>493</v>
      </c>
      <c r="AD109" s="57">
        <v>17</v>
      </c>
      <c r="AE109" s="57">
        <v>0</v>
      </c>
      <c r="AF109" s="57">
        <v>0</v>
      </c>
      <c r="AG109" s="5" t="b">
        <f>Y109='C-1'!AY108</f>
        <v>1</v>
      </c>
      <c r="AH109" s="6" t="s">
        <v>410</v>
      </c>
      <c r="AI109" s="158">
        <f>SUM(AJ109:AP109)</f>
        <v>698</v>
      </c>
      <c r="AJ109" s="365">
        <v>83</v>
      </c>
      <c r="AK109" s="365">
        <v>2</v>
      </c>
      <c r="AL109" s="365">
        <v>100</v>
      </c>
      <c r="AM109" s="365">
        <v>496</v>
      </c>
      <c r="AN109" s="365">
        <v>17</v>
      </c>
      <c r="AO109" s="158">
        <v>0</v>
      </c>
      <c r="AP109" s="364">
        <v>0</v>
      </c>
      <c r="AQ109" s="6" t="b">
        <f>AI109='C-1'!CO108</f>
        <v>1</v>
      </c>
    </row>
    <row r="110" spans="1:43" x14ac:dyDescent="0.35">
      <c r="B110" s="17"/>
      <c r="C110" s="13"/>
      <c r="D110" s="57"/>
      <c r="E110" s="57"/>
      <c r="F110" s="57"/>
      <c r="G110" s="57"/>
      <c r="H110" s="57"/>
      <c r="I110" s="57"/>
      <c r="J110" s="57"/>
      <c r="M110" s="185"/>
      <c r="N110" s="177"/>
      <c r="O110" s="179"/>
      <c r="P110" s="179"/>
      <c r="Q110" s="179"/>
      <c r="R110" s="179"/>
      <c r="S110" s="179"/>
      <c r="T110" s="179"/>
      <c r="U110" s="183"/>
      <c r="V110" s="5"/>
      <c r="W110" s="237"/>
      <c r="X110" s="17"/>
      <c r="Y110" s="13"/>
      <c r="Z110" s="57"/>
      <c r="AA110" s="57"/>
      <c r="AB110" s="57"/>
      <c r="AC110" s="57"/>
      <c r="AD110" s="57"/>
      <c r="AE110" s="57"/>
      <c r="AF110" s="5"/>
      <c r="AG110" s="5" t="b">
        <f>Y110='C-1'!AY109</f>
        <v>1</v>
      </c>
      <c r="AH110" s="17"/>
      <c r="AI110" s="158"/>
      <c r="AJ110" s="158"/>
      <c r="AK110" s="158"/>
      <c r="AL110" s="158"/>
      <c r="AM110" s="158"/>
      <c r="AN110" s="158"/>
      <c r="AO110" s="158"/>
      <c r="AP110" s="364"/>
      <c r="AQ110" s="6" t="b">
        <f>AI110='C-1'!CO109</f>
        <v>1</v>
      </c>
    </row>
    <row r="111" spans="1:43" x14ac:dyDescent="0.35">
      <c r="B111" s="15" t="s">
        <v>56</v>
      </c>
      <c r="C111" s="10">
        <f>SUM(C112:C114)</f>
        <v>8501</v>
      </c>
      <c r="D111" s="9">
        <f t="shared" ref="D111:J111" si="76">SUM(D112:D114)</f>
        <v>737</v>
      </c>
      <c r="E111" s="9">
        <f t="shared" si="76"/>
        <v>123</v>
      </c>
      <c r="F111" s="9">
        <f t="shared" si="76"/>
        <v>229</v>
      </c>
      <c r="G111" s="9">
        <f t="shared" si="76"/>
        <v>4755</v>
      </c>
      <c r="H111" s="9">
        <f t="shared" si="76"/>
        <v>2650</v>
      </c>
      <c r="I111" s="10">
        <f t="shared" si="76"/>
        <v>0</v>
      </c>
      <c r="J111" s="10">
        <f t="shared" si="76"/>
        <v>7</v>
      </c>
      <c r="K111" s="6" t="b">
        <f>B111='C-1'!H110</f>
        <v>0</v>
      </c>
      <c r="M111" s="187" t="s">
        <v>56</v>
      </c>
      <c r="N111" s="188">
        <f>SUM(N112:N114)</f>
        <v>7820</v>
      </c>
      <c r="O111" s="227">
        <f t="shared" ref="O111:U111" si="77">SUM(O112:O114)</f>
        <v>678</v>
      </c>
      <c r="P111" s="227">
        <f t="shared" si="77"/>
        <v>122</v>
      </c>
      <c r="Q111" s="227">
        <f t="shared" si="77"/>
        <v>198</v>
      </c>
      <c r="R111" s="227">
        <f t="shared" si="77"/>
        <v>3865</v>
      </c>
      <c r="S111" s="227">
        <f t="shared" si="77"/>
        <v>2939</v>
      </c>
      <c r="T111" s="188">
        <f t="shared" si="77"/>
        <v>18</v>
      </c>
      <c r="U111" s="182">
        <f t="shared" si="77"/>
        <v>0</v>
      </c>
      <c r="V111" s="5" t="b">
        <f>N111='C-1'!AC110</f>
        <v>1</v>
      </c>
      <c r="W111" s="237"/>
      <c r="X111" s="15" t="s">
        <v>56</v>
      </c>
      <c r="Y111" s="10">
        <f>SUM(Y112:Y114)</f>
        <v>7814</v>
      </c>
      <c r="Z111" s="9">
        <f>SUM(Z112:Z114)</f>
        <v>651</v>
      </c>
      <c r="AA111" s="9">
        <f t="shared" ref="AA111:AF111" si="78">SUM(AA112:AA114)</f>
        <v>111</v>
      </c>
      <c r="AB111" s="9">
        <f t="shared" si="78"/>
        <v>218</v>
      </c>
      <c r="AC111" s="9">
        <f t="shared" si="78"/>
        <v>4027</v>
      </c>
      <c r="AD111" s="9">
        <f t="shared" si="78"/>
        <v>2802</v>
      </c>
      <c r="AE111" s="10">
        <f t="shared" si="78"/>
        <v>0</v>
      </c>
      <c r="AF111" s="22">
        <f t="shared" si="78"/>
        <v>5</v>
      </c>
      <c r="AG111" s="5" t="b">
        <f>Y111='C-1'!AY110</f>
        <v>1</v>
      </c>
      <c r="AH111" s="15" t="s">
        <v>56</v>
      </c>
      <c r="AI111" s="159">
        <f>SUM(AI112:AI114)</f>
        <v>7408</v>
      </c>
      <c r="AJ111" s="363">
        <f>SUM(AJ112:AJ114)</f>
        <v>677</v>
      </c>
      <c r="AK111" s="363">
        <f t="shared" ref="AK111:AP111" si="79">SUM(AK112:AK114)</f>
        <v>68</v>
      </c>
      <c r="AL111" s="363">
        <f t="shared" si="79"/>
        <v>128</v>
      </c>
      <c r="AM111" s="363">
        <f t="shared" si="79"/>
        <v>3370</v>
      </c>
      <c r="AN111" s="363">
        <f t="shared" si="79"/>
        <v>3156</v>
      </c>
      <c r="AO111" s="159">
        <f t="shared" si="79"/>
        <v>0</v>
      </c>
      <c r="AP111" s="363">
        <f t="shared" si="79"/>
        <v>9</v>
      </c>
      <c r="AQ111" s="6" t="b">
        <f>AI111='C-1'!CO110</f>
        <v>1</v>
      </c>
    </row>
    <row r="112" spans="1:43" x14ac:dyDescent="0.35">
      <c r="A112" s="6">
        <v>72</v>
      </c>
      <c r="B112" s="6" t="s">
        <v>411</v>
      </c>
      <c r="C112" s="13">
        <f t="shared" si="54"/>
        <v>5558</v>
      </c>
      <c r="D112" s="57">
        <v>287</v>
      </c>
      <c r="E112" s="57">
        <v>53</v>
      </c>
      <c r="F112" s="57">
        <v>80</v>
      </c>
      <c r="G112" s="57">
        <v>3672</v>
      </c>
      <c r="H112" s="57">
        <v>1460</v>
      </c>
      <c r="I112" s="57">
        <v>0</v>
      </c>
      <c r="J112" s="57">
        <v>6</v>
      </c>
      <c r="K112" s="6" t="b">
        <f>B112='C-1'!H111</f>
        <v>0</v>
      </c>
      <c r="M112" s="175" t="s">
        <v>411</v>
      </c>
      <c r="N112" s="177">
        <f t="shared" si="55"/>
        <v>4948</v>
      </c>
      <c r="O112" s="179">
        <v>250</v>
      </c>
      <c r="P112" s="179">
        <v>56</v>
      </c>
      <c r="Q112" s="179">
        <v>82</v>
      </c>
      <c r="R112" s="179">
        <v>2824</v>
      </c>
      <c r="S112" s="179">
        <v>1732</v>
      </c>
      <c r="T112" s="179">
        <v>4</v>
      </c>
      <c r="U112" s="183"/>
      <c r="V112" s="5" t="b">
        <f>N112='C-1'!AC111</f>
        <v>1</v>
      </c>
      <c r="W112" s="237"/>
      <c r="X112" s="6" t="s">
        <v>414</v>
      </c>
      <c r="Y112" s="13">
        <f>SUM(Z112:AF112)</f>
        <v>5065</v>
      </c>
      <c r="Z112" s="57">
        <v>241</v>
      </c>
      <c r="AA112" s="57">
        <v>60</v>
      </c>
      <c r="AB112" s="57">
        <v>93</v>
      </c>
      <c r="AC112" s="57">
        <v>2972</v>
      </c>
      <c r="AD112" s="57">
        <v>1694</v>
      </c>
      <c r="AE112" s="57">
        <v>0</v>
      </c>
      <c r="AF112" s="57">
        <v>5</v>
      </c>
      <c r="AG112" s="5" t="b">
        <f>Y112='C-1'!AY111</f>
        <v>1</v>
      </c>
      <c r="AH112" s="6" t="s">
        <v>414</v>
      </c>
      <c r="AI112" s="158">
        <f>SUM(AJ112:AP112)</f>
        <v>4560</v>
      </c>
      <c r="AJ112" s="365">
        <v>237</v>
      </c>
      <c r="AK112" s="365">
        <v>37</v>
      </c>
      <c r="AL112" s="365">
        <v>91</v>
      </c>
      <c r="AM112" s="365">
        <v>2159</v>
      </c>
      <c r="AN112" s="365">
        <v>2028</v>
      </c>
      <c r="AO112" s="158">
        <v>0</v>
      </c>
      <c r="AP112" s="364">
        <v>8</v>
      </c>
      <c r="AQ112" s="6" t="b">
        <f>AI112='C-1'!CO111</f>
        <v>1</v>
      </c>
    </row>
    <row r="113" spans="1:43" x14ac:dyDescent="0.35">
      <c r="A113" s="6">
        <v>73</v>
      </c>
      <c r="B113" s="6" t="s">
        <v>549</v>
      </c>
      <c r="C113" s="13">
        <f t="shared" si="54"/>
        <v>1294</v>
      </c>
      <c r="D113" s="57">
        <v>100</v>
      </c>
      <c r="E113" s="57">
        <v>51</v>
      </c>
      <c r="F113" s="57">
        <v>112</v>
      </c>
      <c r="G113" s="57">
        <v>749</v>
      </c>
      <c r="H113" s="57">
        <v>282</v>
      </c>
      <c r="I113" s="57">
        <v>0</v>
      </c>
      <c r="J113" s="57">
        <v>0</v>
      </c>
      <c r="K113" s="6" t="b">
        <f>B113='C-1'!H112</f>
        <v>0</v>
      </c>
      <c r="M113" s="175" t="s">
        <v>549</v>
      </c>
      <c r="N113" s="177">
        <f t="shared" si="55"/>
        <v>1240</v>
      </c>
      <c r="O113" s="179">
        <v>102</v>
      </c>
      <c r="P113" s="179">
        <v>42</v>
      </c>
      <c r="Q113" s="179">
        <v>97</v>
      </c>
      <c r="R113" s="179">
        <v>697</v>
      </c>
      <c r="S113" s="179">
        <v>302</v>
      </c>
      <c r="T113" s="179">
        <v>0</v>
      </c>
      <c r="U113" s="183"/>
      <c r="V113" s="5" t="b">
        <f>N113='C-1'!AC112</f>
        <v>1</v>
      </c>
      <c r="W113" s="237"/>
      <c r="X113" s="6" t="s">
        <v>477</v>
      </c>
      <c r="Y113" s="13">
        <f>SUM(Z113:AF113)</f>
        <v>1189</v>
      </c>
      <c r="Z113" s="57">
        <v>79</v>
      </c>
      <c r="AA113" s="57">
        <v>33</v>
      </c>
      <c r="AB113" s="57">
        <v>102</v>
      </c>
      <c r="AC113" s="57">
        <v>686</v>
      </c>
      <c r="AD113" s="57">
        <v>289</v>
      </c>
      <c r="AE113" s="57">
        <v>0</v>
      </c>
      <c r="AF113" s="57">
        <v>0</v>
      </c>
      <c r="AG113" s="5" t="b">
        <f>Y113='C-1'!AY112</f>
        <v>1</v>
      </c>
      <c r="AH113" s="6" t="s">
        <v>477</v>
      </c>
      <c r="AI113" s="158">
        <f>SUM(AJ113:AP113)</f>
        <v>1274</v>
      </c>
      <c r="AJ113" s="365">
        <v>108</v>
      </c>
      <c r="AK113" s="365">
        <v>22</v>
      </c>
      <c r="AL113" s="365">
        <v>15</v>
      </c>
      <c r="AM113" s="365">
        <v>823</v>
      </c>
      <c r="AN113" s="365">
        <v>306</v>
      </c>
      <c r="AO113" s="158">
        <v>0</v>
      </c>
      <c r="AP113" s="364">
        <v>0</v>
      </c>
      <c r="AQ113" s="6" t="b">
        <f>AI113='C-1'!CO112</f>
        <v>1</v>
      </c>
    </row>
    <row r="114" spans="1:43" x14ac:dyDescent="0.35">
      <c r="A114" s="6">
        <v>74</v>
      </c>
      <c r="B114" s="6" t="s">
        <v>550</v>
      </c>
      <c r="C114" s="13">
        <f t="shared" si="54"/>
        <v>1649</v>
      </c>
      <c r="D114" s="57">
        <v>350</v>
      </c>
      <c r="E114" s="57">
        <v>19</v>
      </c>
      <c r="F114" s="57">
        <v>37</v>
      </c>
      <c r="G114" s="57">
        <v>334</v>
      </c>
      <c r="H114" s="57">
        <v>908</v>
      </c>
      <c r="I114" s="57">
        <v>0</v>
      </c>
      <c r="J114" s="57">
        <v>1</v>
      </c>
      <c r="K114" s="6" t="b">
        <f>B114='C-1'!H113</f>
        <v>0</v>
      </c>
      <c r="M114" s="175" t="s">
        <v>550</v>
      </c>
      <c r="N114" s="177">
        <f t="shared" si="55"/>
        <v>1632</v>
      </c>
      <c r="O114" s="179">
        <v>326</v>
      </c>
      <c r="P114" s="179">
        <v>24</v>
      </c>
      <c r="Q114" s="179">
        <v>19</v>
      </c>
      <c r="R114" s="179">
        <v>344</v>
      </c>
      <c r="S114" s="179">
        <v>905</v>
      </c>
      <c r="T114" s="179">
        <v>14</v>
      </c>
      <c r="U114" s="183"/>
      <c r="V114" s="5" t="b">
        <f>N114='C-1'!AC113</f>
        <v>1</v>
      </c>
      <c r="W114" s="237"/>
      <c r="X114" s="6" t="s">
        <v>478</v>
      </c>
      <c r="Y114" s="13">
        <f>SUM(Z114:AF114)</f>
        <v>1560</v>
      </c>
      <c r="Z114" s="57">
        <v>331</v>
      </c>
      <c r="AA114" s="57">
        <v>18</v>
      </c>
      <c r="AB114" s="57">
        <v>23</v>
      </c>
      <c r="AC114" s="57">
        <v>369</v>
      </c>
      <c r="AD114" s="57">
        <v>819</v>
      </c>
      <c r="AE114" s="57">
        <v>0</v>
      </c>
      <c r="AF114" s="57">
        <v>0</v>
      </c>
      <c r="AG114" s="5" t="b">
        <f>Y114='C-1'!AY113</f>
        <v>1</v>
      </c>
      <c r="AH114" s="6" t="s">
        <v>478</v>
      </c>
      <c r="AI114" s="158">
        <f>SUM(AJ114:AP114)</f>
        <v>1574</v>
      </c>
      <c r="AJ114" s="365">
        <v>332</v>
      </c>
      <c r="AK114" s="365">
        <v>9</v>
      </c>
      <c r="AL114" s="365">
        <v>22</v>
      </c>
      <c r="AM114" s="365">
        <v>388</v>
      </c>
      <c r="AN114" s="365">
        <v>822</v>
      </c>
      <c r="AO114" s="158">
        <v>0</v>
      </c>
      <c r="AP114" s="364">
        <v>1</v>
      </c>
      <c r="AQ114" s="6" t="b">
        <f>AI114='C-1'!CO113</f>
        <v>1</v>
      </c>
    </row>
    <row r="115" spans="1:43" x14ac:dyDescent="0.35">
      <c r="B115" s="17"/>
      <c r="C115" s="13"/>
      <c r="D115" s="57"/>
      <c r="E115" s="57"/>
      <c r="F115" s="57"/>
      <c r="G115" s="57"/>
      <c r="H115" s="57"/>
      <c r="I115" s="57"/>
      <c r="J115" s="57"/>
      <c r="M115" s="185"/>
      <c r="N115" s="177"/>
      <c r="O115" s="179"/>
      <c r="P115" s="179"/>
      <c r="Q115" s="179"/>
      <c r="R115" s="179"/>
      <c r="S115" s="179"/>
      <c r="T115" s="179"/>
      <c r="U115" s="183"/>
      <c r="V115" s="5"/>
      <c r="W115" s="237"/>
      <c r="X115" s="17"/>
      <c r="Y115" s="13"/>
      <c r="Z115" s="57"/>
      <c r="AA115" s="57"/>
      <c r="AB115" s="57"/>
      <c r="AC115" s="57"/>
      <c r="AD115" s="57"/>
      <c r="AE115" s="57"/>
      <c r="AF115" s="5"/>
      <c r="AG115" s="5" t="b">
        <f>Y115='C-1'!AY114</f>
        <v>1</v>
      </c>
      <c r="AH115" s="17"/>
      <c r="AI115" s="158"/>
      <c r="AJ115" s="158"/>
      <c r="AK115" s="158"/>
      <c r="AL115" s="158"/>
      <c r="AM115" s="158"/>
      <c r="AN115" s="158"/>
      <c r="AO115" s="158"/>
      <c r="AP115" s="364"/>
      <c r="AQ115" s="6" t="b">
        <f>AI115='C-1'!CO114</f>
        <v>1</v>
      </c>
    </row>
    <row r="116" spans="1:43" x14ac:dyDescent="0.35">
      <c r="B116" s="15" t="s">
        <v>57</v>
      </c>
      <c r="C116" s="10">
        <f>SUM(C117:C119)</f>
        <v>14602</v>
      </c>
      <c r="D116" s="9">
        <f t="shared" ref="D116:J116" si="80">SUM(D117:D119)</f>
        <v>1403</v>
      </c>
      <c r="E116" s="9">
        <f t="shared" si="80"/>
        <v>153</v>
      </c>
      <c r="F116" s="9">
        <f t="shared" si="80"/>
        <v>354</v>
      </c>
      <c r="G116" s="9">
        <f t="shared" si="80"/>
        <v>10161</v>
      </c>
      <c r="H116" s="9">
        <f t="shared" si="80"/>
        <v>2529</v>
      </c>
      <c r="I116" s="10">
        <f t="shared" si="80"/>
        <v>0</v>
      </c>
      <c r="J116" s="10">
        <f t="shared" si="80"/>
        <v>2</v>
      </c>
      <c r="K116" s="6" t="b">
        <f>B116='C-1'!H115</f>
        <v>0</v>
      </c>
      <c r="M116" s="187" t="s">
        <v>57</v>
      </c>
      <c r="N116" s="188">
        <f>SUM(N117:N119)</f>
        <v>13471</v>
      </c>
      <c r="O116" s="227">
        <f t="shared" ref="O116:U116" si="81">SUM(O117:O119)</f>
        <v>1126</v>
      </c>
      <c r="P116" s="227">
        <f t="shared" si="81"/>
        <v>99</v>
      </c>
      <c r="Q116" s="227">
        <f t="shared" si="81"/>
        <v>423</v>
      </c>
      <c r="R116" s="227">
        <f t="shared" si="81"/>
        <v>9323</v>
      </c>
      <c r="S116" s="227">
        <f t="shared" si="81"/>
        <v>2498</v>
      </c>
      <c r="T116" s="188">
        <f t="shared" si="81"/>
        <v>2</v>
      </c>
      <c r="U116" s="182">
        <f t="shared" si="81"/>
        <v>0</v>
      </c>
      <c r="V116" s="5" t="b">
        <f>N116='C-1'!AC115</f>
        <v>0</v>
      </c>
      <c r="W116" s="237"/>
      <c r="X116" s="15" t="s">
        <v>57</v>
      </c>
      <c r="Y116" s="10">
        <f>SUM(Y117:Y119)</f>
        <v>13259</v>
      </c>
      <c r="Z116" s="9">
        <f>SUM(Z117:Z119)</f>
        <v>1089</v>
      </c>
      <c r="AA116" s="9">
        <f t="shared" ref="AA116:AF116" si="82">SUM(AA117:AA119)</f>
        <v>120</v>
      </c>
      <c r="AB116" s="9">
        <f t="shared" si="82"/>
        <v>302</v>
      </c>
      <c r="AC116" s="9">
        <f t="shared" si="82"/>
        <v>8945</v>
      </c>
      <c r="AD116" s="9">
        <f t="shared" si="82"/>
        <v>2802</v>
      </c>
      <c r="AE116" s="10">
        <f t="shared" si="82"/>
        <v>0</v>
      </c>
      <c r="AF116" s="22">
        <f t="shared" si="82"/>
        <v>1</v>
      </c>
      <c r="AG116" s="5" t="b">
        <f>Y116='C-1'!AY115</f>
        <v>0</v>
      </c>
      <c r="AH116" s="15" t="s">
        <v>57</v>
      </c>
      <c r="AI116" s="159">
        <f>SUM(AI117:AI119)</f>
        <v>12681</v>
      </c>
      <c r="AJ116" s="363">
        <f>SUM(AJ117:AJ119)</f>
        <v>741</v>
      </c>
      <c r="AK116" s="363">
        <f t="shared" ref="AK116:AP116" si="83">SUM(AK117:AK119)</f>
        <v>89</v>
      </c>
      <c r="AL116" s="363">
        <f t="shared" si="83"/>
        <v>168</v>
      </c>
      <c r="AM116" s="363">
        <f t="shared" si="83"/>
        <v>8230</v>
      </c>
      <c r="AN116" s="363">
        <f t="shared" si="83"/>
        <v>3453</v>
      </c>
      <c r="AO116" s="159">
        <f t="shared" si="83"/>
        <v>0</v>
      </c>
      <c r="AP116" s="363">
        <f t="shared" si="83"/>
        <v>0</v>
      </c>
      <c r="AQ116" s="6" t="b">
        <f>AI116='C-1'!CO115</f>
        <v>1</v>
      </c>
    </row>
    <row r="117" spans="1:43" x14ac:dyDescent="0.35">
      <c r="A117" s="6">
        <v>75</v>
      </c>
      <c r="B117" s="16" t="s">
        <v>412</v>
      </c>
      <c r="C117" s="13">
        <f t="shared" si="54"/>
        <v>8537</v>
      </c>
      <c r="D117" s="179">
        <v>787</v>
      </c>
      <c r="E117" s="179">
        <v>28</v>
      </c>
      <c r="F117" s="179">
        <v>95</v>
      </c>
      <c r="G117" s="179">
        <f>6343-5</f>
        <v>6338</v>
      </c>
      <c r="H117" s="179">
        <v>1289</v>
      </c>
      <c r="I117" s="179">
        <v>0</v>
      </c>
      <c r="J117" s="179">
        <v>0</v>
      </c>
      <c r="K117" s="6" t="b">
        <f>B117='C-1'!H116</f>
        <v>0</v>
      </c>
      <c r="M117" s="192" t="s">
        <v>412</v>
      </c>
      <c r="N117" s="177">
        <f t="shared" si="55"/>
        <v>8305</v>
      </c>
      <c r="O117" s="179">
        <v>662</v>
      </c>
      <c r="P117" s="179">
        <v>23</v>
      </c>
      <c r="Q117" s="179">
        <v>86</v>
      </c>
      <c r="R117" s="179">
        <v>6181</v>
      </c>
      <c r="S117" s="179">
        <v>1353</v>
      </c>
      <c r="T117" s="179">
        <v>0</v>
      </c>
      <c r="U117" s="183"/>
      <c r="V117" s="5" t="b">
        <f>N117='C-1'!AC116</f>
        <v>0</v>
      </c>
      <c r="W117" s="237"/>
      <c r="X117" s="16" t="s">
        <v>412</v>
      </c>
      <c r="Y117" s="13">
        <f>SUM(Z117:AF117)</f>
        <v>7798</v>
      </c>
      <c r="Z117" s="57">
        <v>641</v>
      </c>
      <c r="AA117" s="57">
        <v>39</v>
      </c>
      <c r="AB117" s="57">
        <v>79</v>
      </c>
      <c r="AC117" s="57">
        <v>5356</v>
      </c>
      <c r="AD117" s="57">
        <v>1683</v>
      </c>
      <c r="AE117" s="57">
        <v>0</v>
      </c>
      <c r="AF117" s="57">
        <v>0</v>
      </c>
      <c r="AG117" s="5" t="b">
        <f>Y117='C-1'!AY116</f>
        <v>0</v>
      </c>
      <c r="AH117" s="16" t="s">
        <v>412</v>
      </c>
      <c r="AI117" s="158">
        <f>SUM(AJ117:AP117)</f>
        <v>7448</v>
      </c>
      <c r="AJ117" s="365">
        <v>428</v>
      </c>
      <c r="AK117" s="365">
        <v>24</v>
      </c>
      <c r="AL117" s="365">
        <v>25</v>
      </c>
      <c r="AM117" s="365">
        <v>5011</v>
      </c>
      <c r="AN117" s="365">
        <v>1960</v>
      </c>
      <c r="AO117" s="365">
        <v>0</v>
      </c>
      <c r="AP117" s="158">
        <v>0</v>
      </c>
      <c r="AQ117" s="6" t="b">
        <f>AI117='C-1'!CO116</f>
        <v>1</v>
      </c>
    </row>
    <row r="118" spans="1:43" x14ac:dyDescent="0.35">
      <c r="A118" s="6">
        <v>76</v>
      </c>
      <c r="B118" s="6" t="s">
        <v>551</v>
      </c>
      <c r="C118" s="13">
        <f t="shared" si="54"/>
        <v>2990</v>
      </c>
      <c r="D118" s="57">
        <v>170</v>
      </c>
      <c r="E118" s="57">
        <v>96</v>
      </c>
      <c r="F118" s="57">
        <v>41</v>
      </c>
      <c r="G118" s="57">
        <v>2296</v>
      </c>
      <c r="H118" s="57">
        <v>387</v>
      </c>
      <c r="I118" s="179">
        <v>0</v>
      </c>
      <c r="J118" s="179">
        <v>0</v>
      </c>
      <c r="K118" s="6" t="b">
        <f>B118='C-1'!H117</f>
        <v>0</v>
      </c>
      <c r="M118" s="175" t="s">
        <v>551</v>
      </c>
      <c r="N118" s="177">
        <f t="shared" si="55"/>
        <v>2335</v>
      </c>
      <c r="O118" s="179">
        <v>115</v>
      </c>
      <c r="P118" s="179">
        <v>52</v>
      </c>
      <c r="Q118" s="179">
        <v>28</v>
      </c>
      <c r="R118" s="179">
        <v>1610</v>
      </c>
      <c r="S118" s="179">
        <v>528</v>
      </c>
      <c r="T118" s="179">
        <v>2</v>
      </c>
      <c r="U118" s="183"/>
      <c r="V118" s="5" t="b">
        <f>N118='C-1'!AC117</f>
        <v>1</v>
      </c>
      <c r="W118" s="237"/>
      <c r="X118" s="6" t="s">
        <v>479</v>
      </c>
      <c r="Y118" s="13">
        <f>SUM(Z118:AF118)</f>
        <v>2469</v>
      </c>
      <c r="Z118" s="57">
        <v>108</v>
      </c>
      <c r="AA118" s="57">
        <v>56</v>
      </c>
      <c r="AB118" s="57">
        <v>24</v>
      </c>
      <c r="AC118" s="57">
        <v>1796</v>
      </c>
      <c r="AD118" s="57">
        <v>485</v>
      </c>
      <c r="AE118" s="57">
        <v>0</v>
      </c>
      <c r="AF118" s="57">
        <v>0</v>
      </c>
      <c r="AG118" s="5" t="b">
        <f>Y118='C-1'!AY117</f>
        <v>1</v>
      </c>
      <c r="AH118" s="6" t="s">
        <v>479</v>
      </c>
      <c r="AI118" s="158">
        <f>SUM(AJ118:AP118)</f>
        <v>2214</v>
      </c>
      <c r="AJ118" s="365">
        <v>84</v>
      </c>
      <c r="AK118" s="365">
        <v>43</v>
      </c>
      <c r="AL118" s="365">
        <v>14</v>
      </c>
      <c r="AM118" s="365">
        <v>1017</v>
      </c>
      <c r="AN118" s="365">
        <v>1056</v>
      </c>
      <c r="AO118" s="365">
        <v>0</v>
      </c>
      <c r="AP118" s="158">
        <v>0</v>
      </c>
      <c r="AQ118" s="6" t="b">
        <f>AI118='C-1'!CO117</f>
        <v>1</v>
      </c>
    </row>
    <row r="119" spans="1:43" x14ac:dyDescent="0.35">
      <c r="A119" s="6">
        <v>77</v>
      </c>
      <c r="B119" s="16" t="s">
        <v>175</v>
      </c>
      <c r="C119" s="13">
        <f t="shared" si="54"/>
        <v>3075</v>
      </c>
      <c r="D119" s="57">
        <v>446</v>
      </c>
      <c r="E119" s="57">
        <v>29</v>
      </c>
      <c r="F119" s="57">
        <v>218</v>
      </c>
      <c r="G119" s="57">
        <v>1527</v>
      </c>
      <c r="H119" s="57">
        <v>853</v>
      </c>
      <c r="I119" s="179">
        <v>0</v>
      </c>
      <c r="J119" s="179">
        <v>2</v>
      </c>
      <c r="K119" s="6" t="b">
        <f>B119='C-1'!H118</f>
        <v>0</v>
      </c>
      <c r="M119" s="192" t="s">
        <v>175</v>
      </c>
      <c r="N119" s="177">
        <f t="shared" si="55"/>
        <v>2831</v>
      </c>
      <c r="O119" s="179">
        <v>349</v>
      </c>
      <c r="P119" s="179">
        <v>24</v>
      </c>
      <c r="Q119" s="179">
        <v>309</v>
      </c>
      <c r="R119" s="179">
        <v>1532</v>
      </c>
      <c r="S119" s="179">
        <v>617</v>
      </c>
      <c r="T119" s="179">
        <v>0</v>
      </c>
      <c r="U119" s="179"/>
      <c r="V119" s="5" t="b">
        <f>N119='C-1'!AC118</f>
        <v>1</v>
      </c>
      <c r="W119" s="237"/>
      <c r="X119" s="16" t="s">
        <v>480</v>
      </c>
      <c r="Y119" s="13">
        <f>SUM(Z119:AF119)</f>
        <v>2992</v>
      </c>
      <c r="Z119" s="57">
        <v>340</v>
      </c>
      <c r="AA119" s="57">
        <v>25</v>
      </c>
      <c r="AB119" s="57">
        <v>199</v>
      </c>
      <c r="AC119" s="57">
        <v>1793</v>
      </c>
      <c r="AD119" s="57">
        <v>634</v>
      </c>
      <c r="AE119" s="57">
        <v>0</v>
      </c>
      <c r="AF119" s="57">
        <v>1</v>
      </c>
      <c r="AG119" s="5" t="b">
        <f>Y119='C-1'!AY118</f>
        <v>1</v>
      </c>
      <c r="AH119" s="16" t="s">
        <v>480</v>
      </c>
      <c r="AI119" s="158">
        <f>SUM(AJ119:AP119)</f>
        <v>3019</v>
      </c>
      <c r="AJ119" s="365">
        <v>229</v>
      </c>
      <c r="AK119" s="365">
        <v>22</v>
      </c>
      <c r="AL119" s="365">
        <v>129</v>
      </c>
      <c r="AM119" s="365">
        <v>2202</v>
      </c>
      <c r="AN119" s="365">
        <v>437</v>
      </c>
      <c r="AO119" s="365">
        <v>0</v>
      </c>
      <c r="AP119" s="158">
        <v>0</v>
      </c>
      <c r="AQ119" s="6" t="b">
        <f>AI119='C-1'!CO118</f>
        <v>1</v>
      </c>
    </row>
    <row r="120" spans="1:43" x14ac:dyDescent="0.35">
      <c r="B120" s="19"/>
      <c r="C120" s="19"/>
      <c r="D120" s="20"/>
      <c r="E120" s="20"/>
      <c r="F120" s="20"/>
      <c r="G120" s="20"/>
      <c r="H120" s="20"/>
      <c r="I120" s="20"/>
      <c r="J120" s="20"/>
      <c r="K120" s="201"/>
      <c r="M120" s="19"/>
      <c r="N120" s="19"/>
      <c r="O120" s="20"/>
      <c r="P120" s="20"/>
      <c r="Q120" s="20"/>
      <c r="R120" s="20"/>
      <c r="S120" s="20"/>
      <c r="T120" s="20"/>
      <c r="U120" s="87"/>
      <c r="V120" s="5"/>
      <c r="W120" s="237"/>
      <c r="X120" s="19"/>
      <c r="Y120" s="19"/>
      <c r="Z120" s="20"/>
      <c r="AA120" s="20"/>
      <c r="AB120" s="20"/>
      <c r="AC120" s="20"/>
      <c r="AD120" s="20"/>
      <c r="AE120" s="20"/>
      <c r="AF120" s="87"/>
      <c r="AG120" s="5"/>
      <c r="AH120" s="19"/>
      <c r="AI120" s="19"/>
      <c r="AJ120" s="20"/>
      <c r="AK120" s="20"/>
      <c r="AL120" s="20"/>
      <c r="AM120" s="20"/>
      <c r="AN120" s="20"/>
      <c r="AO120" s="20"/>
      <c r="AP120" s="19"/>
    </row>
    <row r="121" spans="1:43" x14ac:dyDescent="0.35">
      <c r="B121" s="2" t="s">
        <v>423</v>
      </c>
      <c r="M121" s="1" t="s">
        <v>429</v>
      </c>
      <c r="V121" s="5"/>
      <c r="W121" s="237"/>
      <c r="X121" s="1" t="s">
        <v>29</v>
      </c>
      <c r="AG121" s="5"/>
      <c r="AH121" s="62" t="s">
        <v>423</v>
      </c>
    </row>
    <row r="122" spans="1:43" hidden="1" x14ac:dyDescent="0.35">
      <c r="B122" s="2"/>
      <c r="M122" s="2" t="s">
        <v>430</v>
      </c>
      <c r="X122" s="2" t="s">
        <v>423</v>
      </c>
      <c r="AH122" s="62"/>
    </row>
    <row r="123" spans="1:43" hidden="1" x14ac:dyDescent="0.35">
      <c r="B123" s="2"/>
      <c r="M123" s="2" t="s">
        <v>423</v>
      </c>
      <c r="X123" s="62"/>
    </row>
  </sheetData>
  <mergeCells count="56">
    <mergeCell ref="X3:AF3"/>
    <mergeCell ref="X4:AF4"/>
    <mergeCell ref="X5:AF5"/>
    <mergeCell ref="X6:AF6"/>
    <mergeCell ref="X8:X10"/>
    <mergeCell ref="Y8:Y10"/>
    <mergeCell ref="AF9:AF10"/>
    <mergeCell ref="B5:J5"/>
    <mergeCell ref="F9:F10"/>
    <mergeCell ref="M3:U3"/>
    <mergeCell ref="M4:U4"/>
    <mergeCell ref="M5:U5"/>
    <mergeCell ref="M6:U6"/>
    <mergeCell ref="M8:M10"/>
    <mergeCell ref="N8:N10"/>
    <mergeCell ref="G9:G10"/>
    <mergeCell ref="H9:H10"/>
    <mergeCell ref="J9:J10"/>
    <mergeCell ref="I9:I10"/>
    <mergeCell ref="B3:J3"/>
    <mergeCell ref="B4:J4"/>
    <mergeCell ref="O8:U8"/>
    <mergeCell ref="O9:O10"/>
    <mergeCell ref="AH3:AP3"/>
    <mergeCell ref="AH4:AP4"/>
    <mergeCell ref="AH5:AP5"/>
    <mergeCell ref="AH6:AP6"/>
    <mergeCell ref="AH8:AH10"/>
    <mergeCell ref="AI8:AI10"/>
    <mergeCell ref="AJ8:AP8"/>
    <mergeCell ref="AJ9:AJ10"/>
    <mergeCell ref="AK9:AK10"/>
    <mergeCell ref="AL9:AL10"/>
    <mergeCell ref="AM9:AM10"/>
    <mergeCell ref="AN9:AN10"/>
    <mergeCell ref="AO9:AO10"/>
    <mergeCell ref="AP9:AP10"/>
    <mergeCell ref="B6:J6"/>
    <mergeCell ref="B8:B10"/>
    <mergeCell ref="D8:J8"/>
    <mergeCell ref="D9:D10"/>
    <mergeCell ref="E9:E10"/>
    <mergeCell ref="C8:C10"/>
    <mergeCell ref="P9:P10"/>
    <mergeCell ref="Q9:Q10"/>
    <mergeCell ref="Z8:AF8"/>
    <mergeCell ref="Z9:Z10"/>
    <mergeCell ref="AA9:AA10"/>
    <mergeCell ref="AB9:AB10"/>
    <mergeCell ref="R9:R10"/>
    <mergeCell ref="S9:S10"/>
    <mergeCell ref="T9:T10"/>
    <mergeCell ref="U9:U10"/>
    <mergeCell ref="AC9:AC10"/>
    <mergeCell ref="AD9:AD10"/>
    <mergeCell ref="AE9:AE10"/>
  </mergeCells>
  <phoneticPr fontId="4" type="noConversion"/>
  <pageMargins left="0.75" right="0.75" top="1" bottom="1" header="0" footer="0"/>
  <pageSetup orientation="portrait" r:id="rId1"/>
  <headerFooter alignWithMargins="0"/>
  <ignoredErrors>
    <ignoredError sqref="Z14:AF14 AA99:AF100 Z99 Z115 AA115:AF115 Z65 AA65:AF66 Z110 AA110:AF111 Z47 AA47:AF48 Z56 AA56:AF57 Z40 AA40:AF41 Z89 AA89:AF90 Z103 AA103:AF103 Z24 AA24:AF25 Z73 AA73:AF74 Z81 AA81:AF82 Z33 AA33:AF34 Z21 AA21:AF22 Y122:AF65536 Z120:AF120 Y15:Y43 Y45:Y120 AB104:AF104 AC116:AF116"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3"/>
  <sheetViews>
    <sheetView workbookViewId="0">
      <selection activeCell="A5" sqref="A5:K5"/>
    </sheetView>
  </sheetViews>
  <sheetFormatPr baseColWidth="10" defaultColWidth="11.54296875" defaultRowHeight="15.5" zeroHeight="1" x14ac:dyDescent="0.35"/>
  <cols>
    <col min="1" max="1" width="95.36328125" style="6" customWidth="1"/>
    <col min="2" max="2" width="18.453125" style="6" customWidth="1"/>
    <col min="3" max="3" width="16.6328125" style="6" customWidth="1"/>
    <col min="4" max="5" width="19.54296875" style="6" customWidth="1"/>
    <col min="6" max="6" width="20.453125" style="6" customWidth="1"/>
    <col min="7" max="7" width="16.6328125" style="6" customWidth="1"/>
    <col min="8" max="8" width="24.54296875" style="6" bestFit="1" customWidth="1"/>
    <col min="9" max="10" width="15.54296875" style="6" bestFit="1" customWidth="1"/>
    <col min="11" max="11" width="15.90625" style="6" bestFit="1" customWidth="1"/>
    <col min="12" max="12" width="15.54296875" style="6" bestFit="1" customWidth="1"/>
    <col min="13" max="13" width="17.54296875" style="6" customWidth="1"/>
    <col min="14" max="16384" width="11.54296875" style="6"/>
  </cols>
  <sheetData>
    <row r="1" spans="1:13" x14ac:dyDescent="0.35">
      <c r="A1" s="3" t="s">
        <v>27</v>
      </c>
      <c r="B1" s="4"/>
      <c r="C1" s="5"/>
      <c r="D1" s="5"/>
      <c r="E1" s="5"/>
      <c r="F1" s="5"/>
      <c r="G1" s="5"/>
      <c r="H1" s="5"/>
      <c r="I1" s="5"/>
      <c r="J1" s="5"/>
      <c r="K1" s="5"/>
    </row>
    <row r="2" spans="1:13" x14ac:dyDescent="0.35">
      <c r="A2" s="7"/>
      <c r="B2" s="4"/>
      <c r="C2" s="4"/>
      <c r="D2" s="4"/>
      <c r="E2" s="4"/>
      <c r="F2" s="4"/>
      <c r="G2" s="4"/>
      <c r="H2" s="4"/>
      <c r="I2" s="4"/>
      <c r="J2" s="4"/>
      <c r="K2" s="4"/>
    </row>
    <row r="3" spans="1:13" x14ac:dyDescent="0.35">
      <c r="A3" s="267" t="s">
        <v>35</v>
      </c>
      <c r="B3" s="267"/>
      <c r="C3" s="267"/>
      <c r="D3" s="267"/>
      <c r="E3" s="267"/>
      <c r="F3" s="267"/>
      <c r="G3" s="267"/>
      <c r="H3" s="267"/>
      <c r="I3" s="267"/>
      <c r="J3" s="267"/>
      <c r="K3" s="267"/>
    </row>
    <row r="4" spans="1:13" x14ac:dyDescent="0.35">
      <c r="A4" s="267" t="s">
        <v>21</v>
      </c>
      <c r="B4" s="267"/>
      <c r="C4" s="267"/>
      <c r="D4" s="267"/>
      <c r="E4" s="267"/>
      <c r="F4" s="267"/>
      <c r="G4" s="267"/>
      <c r="H4" s="267"/>
      <c r="I4" s="267"/>
      <c r="J4" s="267"/>
      <c r="K4" s="267"/>
    </row>
    <row r="5" spans="1:13" x14ac:dyDescent="0.35">
      <c r="A5" s="267" t="s">
        <v>493</v>
      </c>
      <c r="B5" s="267"/>
      <c r="C5" s="267"/>
      <c r="D5" s="267"/>
      <c r="E5" s="267"/>
      <c r="F5" s="267"/>
      <c r="G5" s="267"/>
      <c r="H5" s="267"/>
      <c r="I5" s="267"/>
      <c r="J5" s="267"/>
      <c r="K5" s="267"/>
    </row>
    <row r="6" spans="1:13" x14ac:dyDescent="0.35">
      <c r="A6" s="7"/>
      <c r="B6" s="150" t="b">
        <f>B10='C-1'!CI11</f>
        <v>1</v>
      </c>
      <c r="C6" s="150" t="b">
        <f>C10='C-1'!CJ11</f>
        <v>1</v>
      </c>
      <c r="D6" s="150" t="b">
        <f>D10='C-1'!CK11</f>
        <v>1</v>
      </c>
      <c r="E6" s="150" t="b">
        <f>E10='C-1'!CL11</f>
        <v>1</v>
      </c>
      <c r="F6" s="150" t="b">
        <f>F10='C-1'!CM11</f>
        <v>1</v>
      </c>
      <c r="G6" s="150" t="b">
        <f>G10='C-1'!CN11</f>
        <v>1</v>
      </c>
      <c r="H6" s="150" t="b">
        <f>H10='C-1'!CO11</f>
        <v>1</v>
      </c>
      <c r="I6" s="150" t="b">
        <f>I10='C-1'!CP11</f>
        <v>1</v>
      </c>
      <c r="J6" s="150" t="b">
        <f>J10='C-1'!CR11</f>
        <v>1</v>
      </c>
      <c r="K6" s="150" t="b">
        <f>K10='C-1'!CS11</f>
        <v>1</v>
      </c>
      <c r="L6" s="150" t="b">
        <f>L10='C-1'!CT11</f>
        <v>1</v>
      </c>
      <c r="M6" s="150" t="b">
        <f>M10='C-1'!CU11</f>
        <v>1</v>
      </c>
    </row>
    <row r="7" spans="1:13" ht="39" customHeight="1" x14ac:dyDescent="0.35">
      <c r="A7" s="268" t="s">
        <v>33</v>
      </c>
      <c r="B7" s="271" t="s">
        <v>375</v>
      </c>
      <c r="C7" s="271" t="s">
        <v>1</v>
      </c>
      <c r="D7" s="271" t="s">
        <v>34</v>
      </c>
      <c r="E7" s="271" t="s">
        <v>395</v>
      </c>
      <c r="F7" s="271" t="s">
        <v>2</v>
      </c>
      <c r="G7" s="271" t="s">
        <v>3</v>
      </c>
      <c r="H7" s="291" t="s">
        <v>376</v>
      </c>
      <c r="I7" s="317" t="s">
        <v>4</v>
      </c>
      <c r="J7" s="317"/>
      <c r="K7" s="317"/>
      <c r="L7" s="317"/>
      <c r="M7" s="294"/>
    </row>
    <row r="8" spans="1:13" ht="37.25" customHeight="1" x14ac:dyDescent="0.35">
      <c r="A8" s="270"/>
      <c r="B8" s="273"/>
      <c r="C8" s="273"/>
      <c r="D8" s="273"/>
      <c r="E8" s="273"/>
      <c r="F8" s="273"/>
      <c r="G8" s="273"/>
      <c r="H8" s="273"/>
      <c r="I8" s="67" t="s">
        <v>180</v>
      </c>
      <c r="J8" s="68" t="s">
        <v>7</v>
      </c>
      <c r="K8" s="67" t="s">
        <v>371</v>
      </c>
      <c r="L8" s="67" t="s">
        <v>65</v>
      </c>
      <c r="M8" s="68" t="s">
        <v>66</v>
      </c>
    </row>
    <row r="9" spans="1:13" ht="15.65" customHeight="1" x14ac:dyDescent="0.35">
      <c r="A9" s="8"/>
      <c r="B9" s="55">
        <f>+'C-1'!CI11</f>
        <v>191249</v>
      </c>
      <c r="C9" s="55">
        <f>+'C-1'!CJ11</f>
        <v>31720</v>
      </c>
      <c r="D9" s="55">
        <f>+'C-1'!CK11</f>
        <v>16607</v>
      </c>
      <c r="E9" s="55">
        <f>+'C-1'!CL11</f>
        <v>143</v>
      </c>
      <c r="F9" s="55">
        <f>+'C-1'!CM11</f>
        <v>25252</v>
      </c>
      <c r="G9" s="55">
        <f>+'C-1'!CN11</f>
        <v>33283</v>
      </c>
      <c r="H9" s="55">
        <f>B9+C9+D9+E9-F9-G9</f>
        <v>181184</v>
      </c>
      <c r="I9" s="55">
        <f>'C-1'!CP10</f>
        <v>0</v>
      </c>
      <c r="J9" s="55">
        <f>'C-1'!CR10</f>
        <v>0</v>
      </c>
      <c r="K9" s="55">
        <f>'C-1'!CS10</f>
        <v>0</v>
      </c>
      <c r="L9" s="55">
        <f>'C-1'!CT10</f>
        <v>0</v>
      </c>
      <c r="M9" s="107">
        <f>'C-1'!CU10</f>
        <v>0</v>
      </c>
    </row>
    <row r="10" spans="1:13" x14ac:dyDescent="0.35">
      <c r="A10" s="9" t="s">
        <v>19</v>
      </c>
      <c r="B10" s="10">
        <f t="shared" ref="B10:J10" si="0">B12+B29+B48+B57+B65+B79+B95</f>
        <v>191249</v>
      </c>
      <c r="C10" s="10">
        <f t="shared" si="0"/>
        <v>31720</v>
      </c>
      <c r="D10" s="10">
        <f t="shared" si="0"/>
        <v>16607</v>
      </c>
      <c r="E10" s="10">
        <f>E12+E29+E48+E57+E65+E79+E95</f>
        <v>143</v>
      </c>
      <c r="F10" s="10">
        <f>F12+F29+F48+F57+F65+F79+F95</f>
        <v>25252</v>
      </c>
      <c r="G10" s="10">
        <f>G12+G29+G48+G57+G65+G79+G95</f>
        <v>33283</v>
      </c>
      <c r="H10" s="10">
        <f t="shared" si="0"/>
        <v>181184</v>
      </c>
      <c r="I10" s="10">
        <f t="shared" si="0"/>
        <v>175997</v>
      </c>
      <c r="J10" s="10">
        <f t="shared" si="0"/>
        <v>65</v>
      </c>
      <c r="K10" s="10">
        <f>K12+K29+K48+K57+K65+K79+K95</f>
        <v>314</v>
      </c>
      <c r="L10" s="9">
        <f>L12+L29+L48+L57+L65+L79+L95</f>
        <v>1045</v>
      </c>
      <c r="M10" s="22">
        <f>M12+M29+M48+M57+M65+M79+M95</f>
        <v>145</v>
      </c>
    </row>
    <row r="11" spans="1:13" x14ac:dyDescent="0.35">
      <c r="A11" s="12"/>
      <c r="B11" s="13"/>
      <c r="C11" s="13"/>
      <c r="D11" s="13"/>
      <c r="E11" s="13"/>
      <c r="F11" s="13"/>
      <c r="G11" s="13"/>
      <c r="H11" s="13"/>
      <c r="I11" s="13"/>
      <c r="J11" s="13"/>
      <c r="K11" s="59"/>
      <c r="L11" s="18"/>
    </row>
    <row r="12" spans="1:13" x14ac:dyDescent="0.35">
      <c r="A12" s="15" t="s">
        <v>31</v>
      </c>
      <c r="B12" s="10">
        <f>SUM(B13:B27)</f>
        <v>56192</v>
      </c>
      <c r="C12" s="10">
        <f>SUM(C13:C27)</f>
        <v>8856</v>
      </c>
      <c r="D12" s="10">
        <f t="shared" ref="D12:I12" si="1">SUM(D13:D27)</f>
        <v>5430</v>
      </c>
      <c r="E12" s="10">
        <f>SUM(E13:E27)</f>
        <v>80</v>
      </c>
      <c r="F12" s="10">
        <f>SUM(F13:F27)</f>
        <v>7419</v>
      </c>
      <c r="G12" s="10">
        <f>SUM(G13:G27)</f>
        <v>9765</v>
      </c>
      <c r="H12" s="10">
        <f t="shared" si="1"/>
        <v>53374</v>
      </c>
      <c r="I12" s="10">
        <f t="shared" si="1"/>
        <v>52564</v>
      </c>
      <c r="J12" s="10">
        <f>SUM(J13:J27)</f>
        <v>1</v>
      </c>
      <c r="K12" s="10">
        <f>SUM(K13:K27)</f>
        <v>78</v>
      </c>
      <c r="L12" s="9">
        <f>SUM(L13:L27)</f>
        <v>107</v>
      </c>
      <c r="M12" s="22">
        <f>SUM(M13:M27)</f>
        <v>12</v>
      </c>
    </row>
    <row r="13" spans="1:13" x14ac:dyDescent="0.35">
      <c r="A13" s="6" t="s">
        <v>403</v>
      </c>
      <c r="B13" s="57">
        <f>+'C-1'!CI14</f>
        <v>4824</v>
      </c>
      <c r="C13" s="57">
        <f>+'C-1'!CJ14</f>
        <v>1055</v>
      </c>
      <c r="D13" s="57">
        <f>+'C-1'!CK14</f>
        <v>675</v>
      </c>
      <c r="E13" s="57">
        <f>+'C-1'!CL14</f>
        <v>4</v>
      </c>
      <c r="F13" s="57">
        <f>+'C-1'!CM14</f>
        <v>984</v>
      </c>
      <c r="G13" s="57">
        <f>+'C-1'!CN14</f>
        <v>1198</v>
      </c>
      <c r="H13" s="57">
        <f>B13+C13+D13+E13-F13-G13</f>
        <v>4376</v>
      </c>
      <c r="I13" s="57">
        <f>'C-1'!CP14</f>
        <v>4308</v>
      </c>
      <c r="J13" s="57">
        <f>'C-1'!CR14</f>
        <v>0</v>
      </c>
      <c r="K13" s="57">
        <f>'C-1'!CS14</f>
        <v>1</v>
      </c>
      <c r="L13" s="57">
        <f>'C-1'!CT14</f>
        <v>13</v>
      </c>
      <c r="M13" s="14">
        <f>'C-1'!CU14</f>
        <v>8</v>
      </c>
    </row>
    <row r="14" spans="1:13" x14ac:dyDescent="0.35">
      <c r="A14" s="16" t="s">
        <v>119</v>
      </c>
      <c r="B14" s="57">
        <f>+'C-1'!CI15</f>
        <v>2585</v>
      </c>
      <c r="C14" s="57">
        <f>+'C-1'!CJ15</f>
        <v>307</v>
      </c>
      <c r="D14" s="57">
        <f>+'C-1'!CK15</f>
        <v>82</v>
      </c>
      <c r="E14" s="57">
        <f>+'C-1'!CL15</f>
        <v>0</v>
      </c>
      <c r="F14" s="57">
        <f>+'C-1'!CM15</f>
        <v>273</v>
      </c>
      <c r="G14" s="57">
        <f>+'C-1'!CN15</f>
        <v>129</v>
      </c>
      <c r="H14" s="57">
        <f t="shared" ref="H14:H27" si="2">B14+C14+D14+E14-F14-G14</f>
        <v>2572</v>
      </c>
      <c r="I14" s="57">
        <f>'C-1'!CP15</f>
        <v>2479</v>
      </c>
      <c r="J14" s="57">
        <f>'C-1'!CR15</f>
        <v>0</v>
      </c>
      <c r="K14" s="57">
        <f>'C-1'!CS15</f>
        <v>10</v>
      </c>
      <c r="L14" s="57">
        <f>'C-1'!CT15</f>
        <v>8</v>
      </c>
      <c r="M14" s="14">
        <f>'C-1'!CU15</f>
        <v>0</v>
      </c>
    </row>
    <row r="15" spans="1:13" x14ac:dyDescent="0.35">
      <c r="A15" s="6" t="s">
        <v>120</v>
      </c>
      <c r="B15" s="57">
        <f>+'C-1'!CI16</f>
        <v>1336</v>
      </c>
      <c r="C15" s="57">
        <f>+'C-1'!CJ16</f>
        <v>294</v>
      </c>
      <c r="D15" s="57">
        <f>+'C-1'!CK16</f>
        <v>33</v>
      </c>
      <c r="E15" s="57">
        <f>+'C-1'!CL16</f>
        <v>1</v>
      </c>
      <c r="F15" s="57">
        <f>+'C-1'!CM16</f>
        <v>1480</v>
      </c>
      <c r="G15" s="57">
        <f>+'C-1'!CN16</f>
        <v>25</v>
      </c>
      <c r="H15" s="57">
        <f t="shared" si="2"/>
        <v>159</v>
      </c>
      <c r="I15" s="57">
        <f>'C-1'!CP16</f>
        <v>140</v>
      </c>
      <c r="J15" s="57">
        <f>'C-1'!CR16</f>
        <v>0</v>
      </c>
      <c r="K15" s="57">
        <f>'C-1'!CS16</f>
        <v>4</v>
      </c>
      <c r="L15" s="57">
        <f>'C-1'!CT16</f>
        <v>15</v>
      </c>
      <c r="M15" s="14">
        <f>'C-1'!CU16</f>
        <v>0</v>
      </c>
    </row>
    <row r="16" spans="1:13" x14ac:dyDescent="0.35">
      <c r="A16" s="6" t="s">
        <v>121</v>
      </c>
      <c r="B16" s="57">
        <f>+'C-1'!CI17</f>
        <v>336</v>
      </c>
      <c r="C16" s="57">
        <f>+'C-1'!CJ17</f>
        <v>81</v>
      </c>
      <c r="D16" s="57">
        <f>+'C-1'!CK17</f>
        <v>159</v>
      </c>
      <c r="E16" s="57">
        <f>+'C-1'!CL17</f>
        <v>0</v>
      </c>
      <c r="F16" s="57">
        <f>+'C-1'!CM17</f>
        <v>63</v>
      </c>
      <c r="G16" s="57">
        <f>+'C-1'!CN17</f>
        <v>211</v>
      </c>
      <c r="H16" s="57">
        <f t="shared" si="2"/>
        <v>302</v>
      </c>
      <c r="I16" s="57">
        <f>'C-1'!CP17</f>
        <v>289</v>
      </c>
      <c r="J16" s="57">
        <f>'C-1'!CR17</f>
        <v>0</v>
      </c>
      <c r="K16" s="57">
        <f>'C-1'!CS17</f>
        <v>0</v>
      </c>
      <c r="L16" s="57">
        <f>'C-1'!CT17</f>
        <v>13</v>
      </c>
      <c r="M16" s="14">
        <f>'C-1'!CU17</f>
        <v>0</v>
      </c>
    </row>
    <row r="17" spans="1:13" x14ac:dyDescent="0.35">
      <c r="A17" s="6" t="s">
        <v>122</v>
      </c>
      <c r="B17" s="57">
        <f>+'C-1'!CI18</f>
        <v>2641</v>
      </c>
      <c r="C17" s="57">
        <f>+'C-1'!CJ18</f>
        <v>365</v>
      </c>
      <c r="D17" s="57">
        <f>+'C-1'!CK18</f>
        <v>131</v>
      </c>
      <c r="E17" s="57">
        <f>+'C-1'!CL18</f>
        <v>0</v>
      </c>
      <c r="F17" s="57">
        <f>+'C-1'!CM18</f>
        <v>253</v>
      </c>
      <c r="G17" s="57">
        <f>+'C-1'!CN18</f>
        <v>6</v>
      </c>
      <c r="H17" s="57">
        <f t="shared" si="2"/>
        <v>2878</v>
      </c>
      <c r="I17" s="57">
        <f>'C-1'!CP18</f>
        <v>2776</v>
      </c>
      <c r="J17" s="57">
        <f>'C-1'!CR18</f>
        <v>0</v>
      </c>
      <c r="K17" s="57">
        <f>'C-1'!CS18</f>
        <v>0</v>
      </c>
      <c r="L17" s="57">
        <f>'C-1'!CT18</f>
        <v>1</v>
      </c>
      <c r="M17" s="14">
        <f>'C-1'!CU18</f>
        <v>0</v>
      </c>
    </row>
    <row r="18" spans="1:13" x14ac:dyDescent="0.35">
      <c r="A18" s="6" t="s">
        <v>123</v>
      </c>
      <c r="B18" s="57">
        <f>+'C-1'!CI19</f>
        <v>203</v>
      </c>
      <c r="C18" s="57">
        <f>+'C-1'!CJ19</f>
        <v>31</v>
      </c>
      <c r="D18" s="57">
        <f>+'C-1'!CK19</f>
        <v>8</v>
      </c>
      <c r="E18" s="57">
        <f>+'C-1'!CL19</f>
        <v>0</v>
      </c>
      <c r="F18" s="57">
        <f>+'C-1'!CM19</f>
        <v>17</v>
      </c>
      <c r="G18" s="57">
        <f>+'C-1'!CN19</f>
        <v>2</v>
      </c>
      <c r="H18" s="57">
        <f t="shared" si="2"/>
        <v>223</v>
      </c>
      <c r="I18" s="57">
        <f>'C-1'!CP19</f>
        <v>223</v>
      </c>
      <c r="J18" s="57">
        <f>'C-1'!CR19</f>
        <v>0</v>
      </c>
      <c r="K18" s="57">
        <f>'C-1'!CS19</f>
        <v>0</v>
      </c>
      <c r="L18" s="57">
        <f>'C-1'!CT19</f>
        <v>0</v>
      </c>
      <c r="M18" s="14">
        <f>'C-1'!CU19</f>
        <v>0</v>
      </c>
    </row>
    <row r="19" spans="1:13" x14ac:dyDescent="0.35">
      <c r="A19" s="16" t="s">
        <v>426</v>
      </c>
      <c r="B19" s="57">
        <f>+'C-1'!CI22</f>
        <v>16100</v>
      </c>
      <c r="C19" s="57">
        <f>+'C-1'!CJ22</f>
        <v>2554</v>
      </c>
      <c r="D19" s="57">
        <f>+'C-1'!CK22</f>
        <v>1242</v>
      </c>
      <c r="E19" s="57">
        <f>+'C-1'!CL22</f>
        <v>20</v>
      </c>
      <c r="F19" s="57">
        <f>+'C-1'!CM22</f>
        <v>1748</v>
      </c>
      <c r="G19" s="57">
        <f>+'C-1'!CN22</f>
        <v>1558</v>
      </c>
      <c r="H19" s="57">
        <f t="shared" si="2"/>
        <v>16610</v>
      </c>
      <c r="I19" s="57">
        <f>'C-1'!CP22</f>
        <v>16370</v>
      </c>
      <c r="J19" s="57">
        <f>'C-1'!CR22</f>
        <v>0</v>
      </c>
      <c r="K19" s="57">
        <f>'C-1'!CS22</f>
        <v>28</v>
      </c>
      <c r="L19" s="57">
        <f>'C-1'!CT22</f>
        <v>16</v>
      </c>
      <c r="M19" s="14">
        <f>'C-1'!CU22</f>
        <v>1</v>
      </c>
    </row>
    <row r="20" spans="1:13" x14ac:dyDescent="0.35">
      <c r="A20" s="16" t="s">
        <v>169</v>
      </c>
      <c r="B20" s="57">
        <f>+'C-1'!CI25</f>
        <v>3787</v>
      </c>
      <c r="C20" s="57">
        <f>+'C-1'!CJ25</f>
        <v>548</v>
      </c>
      <c r="D20" s="57">
        <f>+'C-1'!CK25</f>
        <v>365</v>
      </c>
      <c r="E20" s="57">
        <f>+'C-1'!CL25</f>
        <v>5</v>
      </c>
      <c r="F20" s="57">
        <f>+'C-1'!CM25</f>
        <v>371</v>
      </c>
      <c r="G20" s="57">
        <f>+'C-1'!CN25</f>
        <v>269</v>
      </c>
      <c r="H20" s="57">
        <f t="shared" si="2"/>
        <v>4065</v>
      </c>
      <c r="I20" s="57">
        <f>'C-1'!CP25</f>
        <v>4007</v>
      </c>
      <c r="J20" s="57">
        <f>'C-1'!CR25</f>
        <v>1</v>
      </c>
      <c r="K20" s="57">
        <f>'C-1'!CS25</f>
        <v>3</v>
      </c>
      <c r="L20" s="57">
        <f>'C-1'!CT25</f>
        <v>5</v>
      </c>
      <c r="M20" s="14">
        <f>'C-1'!CU25</f>
        <v>0</v>
      </c>
    </row>
    <row r="21" spans="1:13" x14ac:dyDescent="0.35">
      <c r="A21" s="6" t="s">
        <v>124</v>
      </c>
      <c r="B21" s="57">
        <f>+'C-1'!CI26</f>
        <v>1418</v>
      </c>
      <c r="C21" s="57">
        <f>+'C-1'!CJ26</f>
        <v>367</v>
      </c>
      <c r="D21" s="57">
        <f>+'C-1'!CK26</f>
        <v>677</v>
      </c>
      <c r="E21" s="57">
        <f>+'C-1'!CL26</f>
        <v>0</v>
      </c>
      <c r="F21" s="57">
        <f>+'C-1'!CM26</f>
        <v>363</v>
      </c>
      <c r="G21" s="57">
        <f>+'C-1'!CN26</f>
        <v>761</v>
      </c>
      <c r="H21" s="57">
        <f t="shared" si="2"/>
        <v>1338</v>
      </c>
      <c r="I21" s="57">
        <f>'C-1'!CP26</f>
        <v>1315</v>
      </c>
      <c r="J21" s="57">
        <f>'C-1'!CR26</f>
        <v>0</v>
      </c>
      <c r="K21" s="57">
        <f>'C-1'!CS26</f>
        <v>1</v>
      </c>
      <c r="L21" s="57">
        <f>'C-1'!CT26</f>
        <v>7</v>
      </c>
      <c r="M21" s="14">
        <f>'C-1'!CU26</f>
        <v>0</v>
      </c>
    </row>
    <row r="22" spans="1:13" x14ac:dyDescent="0.35">
      <c r="A22" s="6" t="s">
        <v>125</v>
      </c>
      <c r="B22" s="57">
        <f>+'C-1'!CI27</f>
        <v>1244</v>
      </c>
      <c r="C22" s="57">
        <f>+'C-1'!CJ27</f>
        <v>212</v>
      </c>
      <c r="D22" s="57">
        <f>+'C-1'!CK27</f>
        <v>141</v>
      </c>
      <c r="E22" s="57">
        <f>+'C-1'!CL27</f>
        <v>0</v>
      </c>
      <c r="F22" s="57">
        <f>+'C-1'!CM27</f>
        <v>247</v>
      </c>
      <c r="G22" s="57">
        <f>+'C-1'!CN27</f>
        <v>342</v>
      </c>
      <c r="H22" s="57">
        <f t="shared" si="2"/>
        <v>1008</v>
      </c>
      <c r="I22" s="57">
        <f>'C-1'!CP27</f>
        <v>1007</v>
      </c>
      <c r="J22" s="57">
        <f>'C-1'!CR27</f>
        <v>0</v>
      </c>
      <c r="K22" s="57">
        <f>'C-1'!CS27</f>
        <v>0</v>
      </c>
      <c r="L22" s="57">
        <f>'C-1'!CT27</f>
        <v>1</v>
      </c>
      <c r="M22" s="14">
        <f>'C-1'!CU27</f>
        <v>0</v>
      </c>
    </row>
    <row r="23" spans="1:13" x14ac:dyDescent="0.35">
      <c r="A23" s="6" t="s">
        <v>126</v>
      </c>
      <c r="B23" s="57">
        <f>+'C-1'!CI28</f>
        <v>3617</v>
      </c>
      <c r="C23" s="57">
        <f>+'C-1'!CJ28</f>
        <v>459</v>
      </c>
      <c r="D23" s="57">
        <f>+'C-1'!CK28</f>
        <v>472</v>
      </c>
      <c r="E23" s="57">
        <f>+'C-1'!CL28</f>
        <v>2</v>
      </c>
      <c r="F23" s="57">
        <f>+'C-1'!CM28</f>
        <v>175</v>
      </c>
      <c r="G23" s="57">
        <f>+'C-1'!CN28</f>
        <v>1196</v>
      </c>
      <c r="H23" s="57">
        <f t="shared" si="2"/>
        <v>3179</v>
      </c>
      <c r="I23" s="57">
        <f>'C-1'!CP28</f>
        <v>3059</v>
      </c>
      <c r="J23" s="57">
        <f>'C-1'!CR28</f>
        <v>0</v>
      </c>
      <c r="K23" s="57">
        <f>'C-1'!CS28</f>
        <v>17</v>
      </c>
      <c r="L23" s="57">
        <f>'C-1'!CT28</f>
        <v>1</v>
      </c>
      <c r="M23" s="14">
        <f>'C-1'!CU28</f>
        <v>1</v>
      </c>
    </row>
    <row r="24" spans="1:13" x14ac:dyDescent="0.35">
      <c r="A24" s="16" t="s">
        <v>404</v>
      </c>
      <c r="B24" s="57">
        <f>+'C-1'!CI29</f>
        <v>9101</v>
      </c>
      <c r="C24" s="57">
        <f>+'C-1'!CJ29</f>
        <v>1409</v>
      </c>
      <c r="D24" s="57">
        <f>+'C-1'!CK29</f>
        <v>660</v>
      </c>
      <c r="E24" s="57">
        <f>+'C-1'!CL29</f>
        <v>47</v>
      </c>
      <c r="F24" s="57">
        <f>+'C-1'!CM29</f>
        <v>910</v>
      </c>
      <c r="G24" s="57">
        <f>+'C-1'!CN29</f>
        <v>1815</v>
      </c>
      <c r="H24" s="57">
        <f t="shared" si="2"/>
        <v>8492</v>
      </c>
      <c r="I24" s="57">
        <f>'C-1'!CP29</f>
        <v>8488</v>
      </c>
      <c r="J24" s="57">
        <f>'C-1'!CR29</f>
        <v>0</v>
      </c>
      <c r="K24" s="57">
        <f>'C-1'!CS29</f>
        <v>0</v>
      </c>
      <c r="L24" s="57">
        <f>'C-1'!CT29</f>
        <v>1</v>
      </c>
      <c r="M24" s="14">
        <f>'C-1'!CU29</f>
        <v>0</v>
      </c>
    </row>
    <row r="25" spans="1:13" x14ac:dyDescent="0.35">
      <c r="A25" s="6" t="s">
        <v>127</v>
      </c>
      <c r="B25" s="57">
        <f>+'C-1'!CI30</f>
        <v>2526</v>
      </c>
      <c r="C25" s="57">
        <f>+'C-1'!CJ30</f>
        <v>381</v>
      </c>
      <c r="D25" s="57">
        <f>+'C-1'!CK30</f>
        <v>214</v>
      </c>
      <c r="E25" s="57">
        <f>+'C-1'!CL30</f>
        <v>0</v>
      </c>
      <c r="F25" s="57">
        <f>+'C-1'!CM30</f>
        <v>206</v>
      </c>
      <c r="G25" s="57">
        <f>+'C-1'!CN30</f>
        <v>773</v>
      </c>
      <c r="H25" s="57">
        <f t="shared" si="2"/>
        <v>2142</v>
      </c>
      <c r="I25" s="57">
        <f>'C-1'!CP30</f>
        <v>2132</v>
      </c>
      <c r="J25" s="57">
        <f>'C-1'!CR30</f>
        <v>0</v>
      </c>
      <c r="K25" s="57">
        <f>'C-1'!CS30</f>
        <v>1</v>
      </c>
      <c r="L25" s="57">
        <f>'C-1'!CT30</f>
        <v>2</v>
      </c>
      <c r="M25" s="14">
        <f>'C-1'!CU30</f>
        <v>0</v>
      </c>
    </row>
    <row r="26" spans="1:13" x14ac:dyDescent="0.35">
      <c r="A26" s="6" t="s">
        <v>128</v>
      </c>
      <c r="B26" s="57">
        <f>+'C-1'!CI31</f>
        <v>926</v>
      </c>
      <c r="C26" s="57">
        <f>+'C-1'!CJ31</f>
        <v>102</v>
      </c>
      <c r="D26" s="57">
        <f>+'C-1'!CK31</f>
        <v>129</v>
      </c>
      <c r="E26" s="57">
        <f>+'C-1'!CL31</f>
        <v>1</v>
      </c>
      <c r="F26" s="57">
        <f>+'C-1'!CM31</f>
        <v>84</v>
      </c>
      <c r="G26" s="57">
        <f>+'C-1'!CN31</f>
        <v>365</v>
      </c>
      <c r="H26" s="57">
        <f t="shared" si="2"/>
        <v>709</v>
      </c>
      <c r="I26" s="57">
        <f>'C-1'!CP31</f>
        <v>682</v>
      </c>
      <c r="J26" s="57">
        <f>'C-1'!CR31</f>
        <v>0</v>
      </c>
      <c r="K26" s="57">
        <f>'C-1'!CS31</f>
        <v>9</v>
      </c>
      <c r="L26" s="57">
        <f>'C-1'!CT31</f>
        <v>3</v>
      </c>
      <c r="M26" s="14">
        <f>'C-1'!CU31</f>
        <v>0</v>
      </c>
    </row>
    <row r="27" spans="1:13" x14ac:dyDescent="0.35">
      <c r="A27" s="6" t="s">
        <v>408</v>
      </c>
      <c r="B27" s="57">
        <f>+'C-1'!CI100</f>
        <v>5548</v>
      </c>
      <c r="C27" s="57">
        <f>+'C-1'!CJ100</f>
        <v>691</v>
      </c>
      <c r="D27" s="57">
        <f>+'C-1'!CK100</f>
        <v>442</v>
      </c>
      <c r="E27" s="57">
        <f>+'C-1'!CL100</f>
        <v>0</v>
      </c>
      <c r="F27" s="57">
        <f>+'C-1'!CM100</f>
        <v>245</v>
      </c>
      <c r="G27" s="57">
        <f>+'C-1'!CN100</f>
        <v>1115</v>
      </c>
      <c r="H27" s="57">
        <f t="shared" si="2"/>
        <v>5321</v>
      </c>
      <c r="I27" s="57">
        <f>'C-1'!CP100</f>
        <v>5289</v>
      </c>
      <c r="J27" s="57">
        <f>'C-1'!CR100</f>
        <v>0</v>
      </c>
      <c r="K27" s="57">
        <f>'C-1'!CS100</f>
        <v>4</v>
      </c>
      <c r="L27" s="57">
        <f>'C-1'!CT100</f>
        <v>21</v>
      </c>
      <c r="M27" s="14">
        <f>'C-1'!CU100</f>
        <v>2</v>
      </c>
    </row>
    <row r="28" spans="1:13" x14ac:dyDescent="0.35">
      <c r="A28" s="18"/>
      <c r="B28" s="59"/>
      <c r="C28" s="59"/>
      <c r="D28" s="59"/>
      <c r="E28" s="59"/>
      <c r="F28" s="59"/>
      <c r="G28" s="59"/>
      <c r="H28" s="59"/>
      <c r="I28" s="59"/>
      <c r="J28" s="59"/>
      <c r="K28" s="59"/>
      <c r="L28" s="18"/>
    </row>
    <row r="29" spans="1:13" x14ac:dyDescent="0.35">
      <c r="A29" s="15" t="s">
        <v>22</v>
      </c>
      <c r="B29" s="10">
        <f>SUM(B30:B46)</f>
        <v>36403</v>
      </c>
      <c r="C29" s="10">
        <f t="shared" ref="C29:I29" si="3">SUM(C30:C46)</f>
        <v>6933</v>
      </c>
      <c r="D29" s="10">
        <f t="shared" si="3"/>
        <v>2160</v>
      </c>
      <c r="E29" s="10">
        <f>SUM(E30:E46)</f>
        <v>17</v>
      </c>
      <c r="F29" s="10">
        <f>SUM(F30:F46)</f>
        <v>4626</v>
      </c>
      <c r="G29" s="10">
        <f>SUM(G30:G46)</f>
        <v>8021</v>
      </c>
      <c r="H29" s="10">
        <f t="shared" si="3"/>
        <v>32866</v>
      </c>
      <c r="I29" s="10">
        <f t="shared" si="3"/>
        <v>31591</v>
      </c>
      <c r="J29" s="10">
        <f>SUM(J30:J46)</f>
        <v>29</v>
      </c>
      <c r="K29" s="10">
        <f>SUM(K30:K46)</f>
        <v>67</v>
      </c>
      <c r="L29" s="9">
        <f>SUM(L30:L46)</f>
        <v>125</v>
      </c>
      <c r="M29" s="22">
        <f>SUM(M30:M46)</f>
        <v>2</v>
      </c>
    </row>
    <row r="30" spans="1:13" x14ac:dyDescent="0.35">
      <c r="A30" s="16" t="s">
        <v>405</v>
      </c>
      <c r="B30" s="57">
        <f>+'C-1'!CI34</f>
        <v>10532</v>
      </c>
      <c r="C30" s="57">
        <f>+'C-1'!CJ34</f>
        <v>1935</v>
      </c>
      <c r="D30" s="57">
        <f>+'C-1'!CK34</f>
        <v>719</v>
      </c>
      <c r="E30" s="57">
        <f>+'C-1'!CL34</f>
        <v>2</v>
      </c>
      <c r="F30" s="57">
        <f>+'C-1'!CM34</f>
        <v>965</v>
      </c>
      <c r="G30" s="57">
        <f>+'C-1'!CN34</f>
        <v>6883</v>
      </c>
      <c r="H30" s="57">
        <f t="shared" ref="H30:H46" si="4">B30+C30+D30+E30-F30-G30</f>
        <v>5340</v>
      </c>
      <c r="I30" s="57">
        <f>'C-1'!CP34</f>
        <v>5123</v>
      </c>
      <c r="J30" s="57">
        <f>'C-1'!CR34</f>
        <v>0</v>
      </c>
      <c r="K30" s="57">
        <f>'C-1'!CS34</f>
        <v>9</v>
      </c>
      <c r="L30" s="57">
        <f>'C-1'!CT34</f>
        <v>17</v>
      </c>
      <c r="M30" s="14">
        <f>'C-1'!CU34</f>
        <v>2</v>
      </c>
    </row>
    <row r="31" spans="1:13" x14ac:dyDescent="0.35">
      <c r="A31" s="6" t="s">
        <v>129</v>
      </c>
      <c r="B31" s="57">
        <f>+'C-1'!CI35</f>
        <v>1007</v>
      </c>
      <c r="C31" s="57">
        <f>+'C-1'!CJ35</f>
        <v>205</v>
      </c>
      <c r="D31" s="57">
        <f>+'C-1'!CK35</f>
        <v>115</v>
      </c>
      <c r="E31" s="57">
        <f>+'C-1'!CL35</f>
        <v>1</v>
      </c>
      <c r="F31" s="57">
        <f>+'C-1'!CM35</f>
        <v>114</v>
      </c>
      <c r="G31" s="57">
        <f>+'C-1'!CN35</f>
        <v>256</v>
      </c>
      <c r="H31" s="57">
        <f t="shared" si="4"/>
        <v>958</v>
      </c>
      <c r="I31" s="57">
        <f>'C-1'!CP35</f>
        <v>950</v>
      </c>
      <c r="J31" s="57">
        <f>'C-1'!CR35</f>
        <v>0</v>
      </c>
      <c r="K31" s="57">
        <f>'C-1'!CS35</f>
        <v>1</v>
      </c>
      <c r="L31" s="57">
        <f>'C-1'!CT35</f>
        <v>0</v>
      </c>
      <c r="M31" s="14">
        <f>'C-1'!CU35</f>
        <v>0</v>
      </c>
    </row>
    <row r="32" spans="1:13" x14ac:dyDescent="0.35">
      <c r="A32" s="6" t="s">
        <v>130</v>
      </c>
      <c r="B32" s="57">
        <f>+'C-1'!CI36</f>
        <v>1094</v>
      </c>
      <c r="C32" s="57">
        <f>+'C-1'!CJ36</f>
        <v>123</v>
      </c>
      <c r="D32" s="57">
        <f>+'C-1'!CK36</f>
        <v>70</v>
      </c>
      <c r="E32" s="57">
        <f>+'C-1'!CL36</f>
        <v>0</v>
      </c>
      <c r="F32" s="57">
        <f>+'C-1'!CM36</f>
        <v>212</v>
      </c>
      <c r="G32" s="57">
        <f>+'C-1'!CN36</f>
        <v>72</v>
      </c>
      <c r="H32" s="57">
        <f t="shared" si="4"/>
        <v>1003</v>
      </c>
      <c r="I32" s="57">
        <f>'C-1'!CP36</f>
        <v>1002</v>
      </c>
      <c r="J32" s="57">
        <f>'C-1'!CR36</f>
        <v>0</v>
      </c>
      <c r="K32" s="57">
        <f>'C-1'!CS36</f>
        <v>0</v>
      </c>
      <c r="L32" s="57">
        <f>'C-1'!CT36</f>
        <v>0</v>
      </c>
      <c r="M32" s="14">
        <f>'C-1'!CU36</f>
        <v>0</v>
      </c>
    </row>
    <row r="33" spans="1:13" x14ac:dyDescent="0.35">
      <c r="A33" s="6" t="s">
        <v>133</v>
      </c>
      <c r="B33" s="57">
        <f>+'C-1'!CI37</f>
        <v>148</v>
      </c>
      <c r="C33" s="57">
        <f>+'C-1'!CJ37</f>
        <v>26</v>
      </c>
      <c r="D33" s="57">
        <f>+'C-1'!CK37</f>
        <v>0</v>
      </c>
      <c r="E33" s="57">
        <f>+'C-1'!CL37</f>
        <v>0</v>
      </c>
      <c r="F33" s="57">
        <f>+'C-1'!CM37</f>
        <v>37</v>
      </c>
      <c r="G33" s="57">
        <f>+'C-1'!CN37</f>
        <v>12</v>
      </c>
      <c r="H33" s="57">
        <f t="shared" si="4"/>
        <v>125</v>
      </c>
      <c r="I33" s="57">
        <f>'C-1'!CP37</f>
        <v>119</v>
      </c>
      <c r="J33" s="57">
        <f>'C-1'!CR37</f>
        <v>0</v>
      </c>
      <c r="K33" s="57">
        <f>'C-1'!CS37</f>
        <v>0</v>
      </c>
      <c r="L33" s="57">
        <f>'C-1'!CT37</f>
        <v>0</v>
      </c>
      <c r="M33" s="14">
        <f>'C-1'!CU37</f>
        <v>0</v>
      </c>
    </row>
    <row r="34" spans="1:13" x14ac:dyDescent="0.35">
      <c r="A34" s="6" t="s">
        <v>134</v>
      </c>
      <c r="B34" s="57">
        <f>+'C-1'!CI38</f>
        <v>980</v>
      </c>
      <c r="C34" s="57">
        <f>+'C-1'!CJ38</f>
        <v>163</v>
      </c>
      <c r="D34" s="57">
        <f>+'C-1'!CK38</f>
        <v>120</v>
      </c>
      <c r="E34" s="57">
        <f>+'C-1'!CL38</f>
        <v>1</v>
      </c>
      <c r="F34" s="57">
        <f>+'C-1'!CM38</f>
        <v>105</v>
      </c>
      <c r="G34" s="57">
        <f>+'C-1'!CN38</f>
        <v>29</v>
      </c>
      <c r="H34" s="57">
        <f t="shared" si="4"/>
        <v>1130</v>
      </c>
      <c r="I34" s="57">
        <f>'C-1'!CP38</f>
        <v>1107</v>
      </c>
      <c r="J34" s="57">
        <f>'C-1'!CR38</f>
        <v>0</v>
      </c>
      <c r="K34" s="57">
        <f>'C-1'!CS38</f>
        <v>1</v>
      </c>
      <c r="L34" s="57">
        <f>'C-1'!CT38</f>
        <v>15</v>
      </c>
      <c r="M34" s="14">
        <f>'C-1'!CU38</f>
        <v>0</v>
      </c>
    </row>
    <row r="35" spans="1:13" x14ac:dyDescent="0.35">
      <c r="A35" s="16" t="s">
        <v>406</v>
      </c>
      <c r="B35" s="57">
        <f>+'C-1'!CI41</f>
        <v>6181</v>
      </c>
      <c r="C35" s="57">
        <f>+'C-1'!CJ41</f>
        <v>1018</v>
      </c>
      <c r="D35" s="57">
        <f>+'C-1'!CK41</f>
        <v>289</v>
      </c>
      <c r="E35" s="57">
        <f>+'C-1'!CL41</f>
        <v>5</v>
      </c>
      <c r="F35" s="57">
        <f>+'C-1'!CM41</f>
        <v>257</v>
      </c>
      <c r="G35" s="57">
        <f>+'C-1'!CN41</f>
        <v>276</v>
      </c>
      <c r="H35" s="57">
        <f t="shared" si="4"/>
        <v>6960</v>
      </c>
      <c r="I35" s="57">
        <f>'C-1'!CP41</f>
        <v>6263</v>
      </c>
      <c r="J35" s="57">
        <f>'C-1'!CR41</f>
        <v>0</v>
      </c>
      <c r="K35" s="57">
        <f>'C-1'!CS41</f>
        <v>5</v>
      </c>
      <c r="L35" s="57">
        <f>'C-1'!CT41</f>
        <v>22</v>
      </c>
      <c r="M35" s="14">
        <f>'C-1'!CU41</f>
        <v>0</v>
      </c>
    </row>
    <row r="36" spans="1:13" x14ac:dyDescent="0.35">
      <c r="A36" s="6" t="s">
        <v>131</v>
      </c>
      <c r="B36" s="57">
        <f>+'C-1'!CI42</f>
        <v>2078</v>
      </c>
      <c r="C36" s="57">
        <f>+'C-1'!CJ42</f>
        <v>356</v>
      </c>
      <c r="D36" s="57">
        <f>+'C-1'!CK42</f>
        <v>76</v>
      </c>
      <c r="E36" s="57">
        <f>+'C-1'!CL42</f>
        <v>2</v>
      </c>
      <c r="F36" s="57">
        <f>+'C-1'!CM42</f>
        <v>324</v>
      </c>
      <c r="G36" s="57">
        <f>+'C-1'!CN42</f>
        <v>2</v>
      </c>
      <c r="H36" s="57">
        <f t="shared" si="4"/>
        <v>2186</v>
      </c>
      <c r="I36" s="57">
        <f>'C-1'!CP42</f>
        <v>2101</v>
      </c>
      <c r="J36" s="57">
        <f>'C-1'!CR42</f>
        <v>23</v>
      </c>
      <c r="K36" s="57">
        <f>'C-1'!CS42</f>
        <v>5</v>
      </c>
      <c r="L36" s="57">
        <f>'C-1'!CT42</f>
        <v>56</v>
      </c>
      <c r="M36" s="14">
        <f>'C-1'!CU42</f>
        <v>0</v>
      </c>
    </row>
    <row r="37" spans="1:13" x14ac:dyDescent="0.35">
      <c r="A37" s="6" t="s">
        <v>132</v>
      </c>
      <c r="B37" s="57">
        <f>+'C-1'!CI43</f>
        <v>1323</v>
      </c>
      <c r="C37" s="57">
        <f>+'C-1'!CJ43</f>
        <v>237</v>
      </c>
      <c r="D37" s="57">
        <f>+'C-1'!CK43</f>
        <v>11</v>
      </c>
      <c r="E37" s="57">
        <f>+'C-1'!CL43</f>
        <v>1</v>
      </c>
      <c r="F37" s="57">
        <f>+'C-1'!CM43</f>
        <v>168</v>
      </c>
      <c r="G37" s="57">
        <f>+'C-1'!CN43</f>
        <v>3</v>
      </c>
      <c r="H37" s="57">
        <f t="shared" si="4"/>
        <v>1401</v>
      </c>
      <c r="I37" s="57">
        <f>'C-1'!CP43</f>
        <v>1385</v>
      </c>
      <c r="J37" s="57">
        <f>'C-1'!CR43</f>
        <v>0</v>
      </c>
      <c r="K37" s="57">
        <f>'C-1'!CS43</f>
        <v>3</v>
      </c>
      <c r="L37" s="57">
        <f>'C-1'!CT43</f>
        <v>0</v>
      </c>
      <c r="M37" s="14">
        <f>'C-1'!CU43</f>
        <v>0</v>
      </c>
    </row>
    <row r="38" spans="1:13" x14ac:dyDescent="0.35">
      <c r="A38" s="6" t="s">
        <v>135</v>
      </c>
      <c r="B38" s="57">
        <f>+'C-1'!CI44</f>
        <v>663</v>
      </c>
      <c r="C38" s="57">
        <f>+'C-1'!CJ44</f>
        <v>155</v>
      </c>
      <c r="D38" s="57">
        <f>+'C-1'!CK44</f>
        <v>74</v>
      </c>
      <c r="E38" s="57">
        <f>+'C-1'!CL44</f>
        <v>0</v>
      </c>
      <c r="F38" s="57">
        <f>+'C-1'!CM44</f>
        <v>101</v>
      </c>
      <c r="G38" s="57">
        <f>+'C-1'!CN44</f>
        <v>73</v>
      </c>
      <c r="H38" s="57">
        <f t="shared" si="4"/>
        <v>718</v>
      </c>
      <c r="I38" s="57">
        <f>'C-1'!CP44</f>
        <v>714</v>
      </c>
      <c r="J38" s="57">
        <f>'C-1'!CR44</f>
        <v>0</v>
      </c>
      <c r="K38" s="57">
        <f>'C-1'!CS44</f>
        <v>0</v>
      </c>
      <c r="L38" s="57">
        <f>'C-1'!CT44</f>
        <v>2</v>
      </c>
      <c r="M38" s="14">
        <f>'C-1'!CU44</f>
        <v>0</v>
      </c>
    </row>
    <row r="39" spans="1:13" x14ac:dyDescent="0.35">
      <c r="A39" s="6" t="s">
        <v>136</v>
      </c>
      <c r="B39" s="57">
        <f>+'C-1'!CI45</f>
        <v>1117</v>
      </c>
      <c r="C39" s="57">
        <f>+'C-1'!CJ45</f>
        <v>260</v>
      </c>
      <c r="D39" s="57">
        <f>+'C-1'!CK45</f>
        <v>59</v>
      </c>
      <c r="E39" s="57">
        <f>+'C-1'!CL45</f>
        <v>0</v>
      </c>
      <c r="F39" s="57">
        <f>+'C-1'!CM45</f>
        <v>206</v>
      </c>
      <c r="G39" s="57">
        <f>+'C-1'!CN45</f>
        <v>41</v>
      </c>
      <c r="H39" s="57">
        <f t="shared" si="4"/>
        <v>1189</v>
      </c>
      <c r="I39" s="57">
        <f>'C-1'!CP45</f>
        <v>1164</v>
      </c>
      <c r="J39" s="57">
        <f>'C-1'!CR45</f>
        <v>1</v>
      </c>
      <c r="K39" s="57">
        <f>'C-1'!CS45</f>
        <v>0</v>
      </c>
      <c r="L39" s="57">
        <f>'C-1'!CT45</f>
        <v>0</v>
      </c>
      <c r="M39" s="14">
        <f>'C-1'!CU45</f>
        <v>0</v>
      </c>
    </row>
    <row r="40" spans="1:13" x14ac:dyDescent="0.35">
      <c r="A40" s="6" t="s">
        <v>176</v>
      </c>
      <c r="B40" s="57">
        <f>+'C-1'!CI48</f>
        <v>2461</v>
      </c>
      <c r="C40" s="57">
        <f>+'C-1'!CJ48</f>
        <v>428</v>
      </c>
      <c r="D40" s="57">
        <f>+'C-1'!CK48</f>
        <v>320</v>
      </c>
      <c r="E40" s="57">
        <f>+'C-1'!CL48</f>
        <v>2</v>
      </c>
      <c r="F40" s="57">
        <f>+'C-1'!CM48</f>
        <v>389</v>
      </c>
      <c r="G40" s="57">
        <f>+'C-1'!CN48</f>
        <v>147</v>
      </c>
      <c r="H40" s="57">
        <f t="shared" si="4"/>
        <v>2675</v>
      </c>
      <c r="I40" s="57">
        <f>'C-1'!CP48</f>
        <v>2649</v>
      </c>
      <c r="J40" s="57">
        <f>'C-1'!CR48</f>
        <v>0</v>
      </c>
      <c r="K40" s="57">
        <f>'C-1'!CS48</f>
        <v>2</v>
      </c>
      <c r="L40" s="57">
        <f>'C-1'!CT48</f>
        <v>2</v>
      </c>
      <c r="M40" s="14">
        <f>'C-1'!CU48</f>
        <v>0</v>
      </c>
    </row>
    <row r="41" spans="1:13" x14ac:dyDescent="0.35">
      <c r="A41" s="6" t="s">
        <v>138</v>
      </c>
      <c r="B41" s="57">
        <f>+'C-1'!CI49</f>
        <v>453</v>
      </c>
      <c r="C41" s="57">
        <f>+'C-1'!CJ49</f>
        <v>55</v>
      </c>
      <c r="D41" s="57">
        <f>+'C-1'!CK49</f>
        <v>13</v>
      </c>
      <c r="E41" s="57">
        <f>+'C-1'!CL49</f>
        <v>1</v>
      </c>
      <c r="F41" s="57">
        <f>+'C-1'!CM49</f>
        <v>53</v>
      </c>
      <c r="G41" s="57">
        <f>+'C-1'!CN49</f>
        <v>6</v>
      </c>
      <c r="H41" s="57">
        <f t="shared" si="4"/>
        <v>463</v>
      </c>
      <c r="I41" s="57">
        <f>'C-1'!CP49</f>
        <v>463</v>
      </c>
      <c r="J41" s="57">
        <f>'C-1'!CR49</f>
        <v>0</v>
      </c>
      <c r="K41" s="57">
        <f>'C-1'!CS49</f>
        <v>0</v>
      </c>
      <c r="L41" s="57">
        <f>'C-1'!CT49</f>
        <v>0</v>
      </c>
      <c r="M41" s="14">
        <f>'C-1'!CU49</f>
        <v>0</v>
      </c>
    </row>
    <row r="42" spans="1:13" x14ac:dyDescent="0.35">
      <c r="A42" s="6" t="s">
        <v>137</v>
      </c>
      <c r="B42" s="57">
        <f>+'C-1'!CI50</f>
        <v>726</v>
      </c>
      <c r="C42" s="57">
        <f>+'C-1'!CJ50</f>
        <v>113</v>
      </c>
      <c r="D42" s="57">
        <f>+'C-1'!CK50</f>
        <v>68</v>
      </c>
      <c r="E42" s="57">
        <f>+'C-1'!CL50</f>
        <v>0</v>
      </c>
      <c r="F42" s="57">
        <f>+'C-1'!CM50</f>
        <v>99</v>
      </c>
      <c r="G42" s="57">
        <f>+'C-1'!CN50</f>
        <v>74</v>
      </c>
      <c r="H42" s="57">
        <f t="shared" si="4"/>
        <v>734</v>
      </c>
      <c r="I42" s="57">
        <f>'C-1'!CP50</f>
        <v>686</v>
      </c>
      <c r="J42" s="57">
        <f>'C-1'!CR50</f>
        <v>5</v>
      </c>
      <c r="K42" s="57">
        <f>'C-1'!CS50</f>
        <v>6</v>
      </c>
      <c r="L42" s="57">
        <f>'C-1'!CT50</f>
        <v>3</v>
      </c>
      <c r="M42" s="14">
        <f>'C-1'!CU50</f>
        <v>0</v>
      </c>
    </row>
    <row r="43" spans="1:13" x14ac:dyDescent="0.35">
      <c r="A43" s="6" t="s">
        <v>391</v>
      </c>
      <c r="B43" s="57">
        <f>+'C-1'!CI51</f>
        <v>3148</v>
      </c>
      <c r="C43" s="57">
        <f>+'C-1'!CJ51</f>
        <v>1384</v>
      </c>
      <c r="D43" s="57">
        <f>+'C-1'!CK51</f>
        <v>54</v>
      </c>
      <c r="E43" s="57">
        <f>+'C-1'!CL51</f>
        <v>2</v>
      </c>
      <c r="F43" s="57">
        <f>+'C-1'!CM51</f>
        <v>354</v>
      </c>
      <c r="G43" s="57">
        <f>+'C-1'!CN51</f>
        <v>87</v>
      </c>
      <c r="H43" s="57">
        <f t="shared" si="4"/>
        <v>4147</v>
      </c>
      <c r="I43" s="57">
        <f>'C-1'!CP51</f>
        <v>4111</v>
      </c>
      <c r="J43" s="57">
        <f>'C-1'!CR51</f>
        <v>0</v>
      </c>
      <c r="K43" s="57">
        <f>'C-1'!CS51</f>
        <v>1</v>
      </c>
      <c r="L43" s="57">
        <f>'C-1'!CT51</f>
        <v>1</v>
      </c>
      <c r="M43" s="14">
        <f>'C-1'!CU51</f>
        <v>0</v>
      </c>
    </row>
    <row r="44" spans="1:13" x14ac:dyDescent="0.35">
      <c r="A44" s="6" t="s">
        <v>392</v>
      </c>
      <c r="B44" s="57">
        <f>+'C-1'!CI52</f>
        <v>1351</v>
      </c>
      <c r="C44" s="57">
        <f>+'C-1'!CJ52</f>
        <v>10</v>
      </c>
      <c r="D44" s="57">
        <f>+'C-1'!CK52</f>
        <v>4</v>
      </c>
      <c r="E44" s="57">
        <f>+'C-1'!CL52</f>
        <v>0</v>
      </c>
      <c r="F44" s="57">
        <f>+'C-1'!CM52</f>
        <v>976</v>
      </c>
      <c r="G44" s="57">
        <f>+'C-1'!CN52</f>
        <v>1</v>
      </c>
      <c r="H44" s="57">
        <f t="shared" si="4"/>
        <v>388</v>
      </c>
      <c r="I44" s="57">
        <f>'C-1'!CP52</f>
        <v>362</v>
      </c>
      <c r="J44" s="57">
        <f>'C-1'!CR52</f>
        <v>0</v>
      </c>
      <c r="K44" s="57">
        <f>'C-1'!CS52</f>
        <v>1</v>
      </c>
      <c r="L44" s="57">
        <f>'C-1'!CT52</f>
        <v>0</v>
      </c>
      <c r="M44" s="14">
        <f>'C-1'!CU52</f>
        <v>0</v>
      </c>
    </row>
    <row r="45" spans="1:13" x14ac:dyDescent="0.35">
      <c r="A45" s="6" t="s">
        <v>139</v>
      </c>
      <c r="B45" s="57">
        <f>+'C-1'!CI53</f>
        <v>1926</v>
      </c>
      <c r="C45" s="57">
        <f>+'C-1'!CJ53</f>
        <v>268</v>
      </c>
      <c r="D45" s="57">
        <f>+'C-1'!CK53</f>
        <v>48</v>
      </c>
      <c r="E45" s="57">
        <f>+'C-1'!CL53</f>
        <v>0</v>
      </c>
      <c r="F45" s="57">
        <f>+'C-1'!CM53</f>
        <v>140</v>
      </c>
      <c r="G45" s="57">
        <f>+'C-1'!CN53</f>
        <v>29</v>
      </c>
      <c r="H45" s="57">
        <f t="shared" si="4"/>
        <v>2073</v>
      </c>
      <c r="I45" s="57">
        <f>'C-1'!CP53</f>
        <v>2024</v>
      </c>
      <c r="J45" s="57">
        <f>'C-1'!CR53</f>
        <v>0</v>
      </c>
      <c r="K45" s="57">
        <f>'C-1'!CS53</f>
        <v>32</v>
      </c>
      <c r="L45" s="57">
        <f>'C-1'!CT53</f>
        <v>0</v>
      </c>
      <c r="M45" s="14">
        <f>'C-1'!CU53</f>
        <v>0</v>
      </c>
    </row>
    <row r="46" spans="1:13" x14ac:dyDescent="0.35">
      <c r="A46" s="6" t="s">
        <v>140</v>
      </c>
      <c r="B46" s="57">
        <f>+'C-1'!CI54</f>
        <v>1215</v>
      </c>
      <c r="C46" s="57">
        <f>+'C-1'!CJ54</f>
        <v>197</v>
      </c>
      <c r="D46" s="57">
        <f>+'C-1'!CK54</f>
        <v>120</v>
      </c>
      <c r="E46" s="57">
        <f>+'C-1'!CL54</f>
        <v>0</v>
      </c>
      <c r="F46" s="57">
        <f>+'C-1'!CM54</f>
        <v>126</v>
      </c>
      <c r="G46" s="57">
        <f>+'C-1'!CN54</f>
        <v>30</v>
      </c>
      <c r="H46" s="57">
        <f t="shared" si="4"/>
        <v>1376</v>
      </c>
      <c r="I46" s="57">
        <f>'C-1'!CP54</f>
        <v>1368</v>
      </c>
      <c r="J46" s="57">
        <f>'C-1'!CR54</f>
        <v>0</v>
      </c>
      <c r="K46" s="57">
        <f>'C-1'!CS54</f>
        <v>1</v>
      </c>
      <c r="L46" s="57">
        <f>'C-1'!CT54</f>
        <v>7</v>
      </c>
      <c r="M46" s="14">
        <f>'C-1'!CU54</f>
        <v>0</v>
      </c>
    </row>
    <row r="47" spans="1:13" x14ac:dyDescent="0.35">
      <c r="A47" s="18"/>
      <c r="B47" s="59"/>
      <c r="C47" s="59"/>
      <c r="D47" s="59"/>
      <c r="E47" s="59"/>
      <c r="F47" s="59"/>
      <c r="G47" s="59"/>
      <c r="H47" s="59"/>
      <c r="I47" s="59"/>
      <c r="J47" s="59"/>
      <c r="K47" s="59"/>
      <c r="L47" s="18"/>
    </row>
    <row r="48" spans="1:13" x14ac:dyDescent="0.35">
      <c r="A48" s="15" t="s">
        <v>23</v>
      </c>
      <c r="B48" s="10">
        <f t="shared" ref="B48:I48" si="5">SUM(B49:B55)</f>
        <v>19166</v>
      </c>
      <c r="C48" s="10">
        <f t="shared" si="5"/>
        <v>3546</v>
      </c>
      <c r="D48" s="10">
        <f t="shared" si="5"/>
        <v>997</v>
      </c>
      <c r="E48" s="10">
        <f>SUM(E49:E55)</f>
        <v>13</v>
      </c>
      <c r="F48" s="10">
        <f>SUM(F49:F55)</f>
        <v>2186</v>
      </c>
      <c r="G48" s="10">
        <f>SUM(G49:G55)</f>
        <v>2867</v>
      </c>
      <c r="H48" s="10">
        <f t="shared" si="5"/>
        <v>18669</v>
      </c>
      <c r="I48" s="10">
        <f t="shared" si="5"/>
        <v>18217</v>
      </c>
      <c r="J48" s="10">
        <f>SUM(J49:J55)</f>
        <v>0</v>
      </c>
      <c r="K48" s="10">
        <f>SUM(K49:K55)</f>
        <v>37</v>
      </c>
      <c r="L48" s="9">
        <f>SUM(L49:L55)</f>
        <v>60</v>
      </c>
      <c r="M48" s="22">
        <f>SUM(M49:M55)</f>
        <v>49</v>
      </c>
    </row>
    <row r="49" spans="1:13" x14ac:dyDescent="0.35">
      <c r="A49" s="16" t="s">
        <v>170</v>
      </c>
      <c r="B49" s="57">
        <f>+'C-1'!CI57</f>
        <v>8677</v>
      </c>
      <c r="C49" s="57">
        <f>+'C-1'!CJ57</f>
        <v>1686</v>
      </c>
      <c r="D49" s="57">
        <f>+'C-1'!CK57</f>
        <v>406</v>
      </c>
      <c r="E49" s="57">
        <f>+'C-1'!CL57</f>
        <v>10</v>
      </c>
      <c r="F49" s="57">
        <f>+'C-1'!CM57</f>
        <v>944</v>
      </c>
      <c r="G49" s="57">
        <f>+'C-1'!CN57</f>
        <v>1551</v>
      </c>
      <c r="H49" s="57">
        <f t="shared" ref="H49:H55" si="6">B49+C49+D49+E49-F49-G49</f>
        <v>8284</v>
      </c>
      <c r="I49" s="57">
        <f>'C-1'!CP57</f>
        <v>8209</v>
      </c>
      <c r="J49" s="57">
        <f>'C-1'!CR57</f>
        <v>0</v>
      </c>
      <c r="K49" s="57">
        <f>'C-1'!CS57</f>
        <v>0</v>
      </c>
      <c r="L49" s="57">
        <f>'C-1'!CT57</f>
        <v>1</v>
      </c>
      <c r="M49" s="14">
        <f>'C-1'!CU57</f>
        <v>9</v>
      </c>
    </row>
    <row r="50" spans="1:13" x14ac:dyDescent="0.35">
      <c r="A50" s="16" t="s">
        <v>386</v>
      </c>
      <c r="B50" s="57">
        <f>+'C-1'!CI58</f>
        <v>2249</v>
      </c>
      <c r="C50" s="57">
        <f>+'C-1'!CJ58</f>
        <v>682</v>
      </c>
      <c r="D50" s="57">
        <f>+'C-1'!CK58</f>
        <v>80</v>
      </c>
      <c r="E50" s="57">
        <f>+'C-1'!CL58</f>
        <v>1</v>
      </c>
      <c r="F50" s="57">
        <f>+'C-1'!CM58</f>
        <v>454</v>
      </c>
      <c r="G50" s="57">
        <f>+'C-1'!CN58</f>
        <v>33</v>
      </c>
      <c r="H50" s="57">
        <f t="shared" si="6"/>
        <v>2525</v>
      </c>
      <c r="I50" s="57">
        <f>'C-1'!CP58</f>
        <v>2382</v>
      </c>
      <c r="J50" s="57">
        <f>'C-1'!CR58</f>
        <v>0</v>
      </c>
      <c r="K50" s="57">
        <f>'C-1'!CS58</f>
        <v>34</v>
      </c>
      <c r="L50" s="57">
        <f>'C-1'!CT58</f>
        <v>4</v>
      </c>
      <c r="M50" s="14">
        <f>'C-1'!CU58</f>
        <v>35</v>
      </c>
    </row>
    <row r="51" spans="1:13" x14ac:dyDescent="0.35">
      <c r="A51" s="6" t="s">
        <v>141</v>
      </c>
      <c r="B51" s="57">
        <f>+'C-1'!CI59</f>
        <v>2472</v>
      </c>
      <c r="C51" s="57">
        <f>+'C-1'!CJ59</f>
        <v>367</v>
      </c>
      <c r="D51" s="57">
        <f>+'C-1'!CK59</f>
        <v>160</v>
      </c>
      <c r="E51" s="57">
        <f>+'C-1'!CL59</f>
        <v>2</v>
      </c>
      <c r="F51" s="57">
        <f>+'C-1'!CM59</f>
        <v>231</v>
      </c>
      <c r="G51" s="57">
        <f>+'C-1'!CN59</f>
        <v>562</v>
      </c>
      <c r="H51" s="57">
        <f t="shared" si="6"/>
        <v>2208</v>
      </c>
      <c r="I51" s="57">
        <f>'C-1'!CP59</f>
        <v>2146</v>
      </c>
      <c r="J51" s="57">
        <f>'C-1'!CR59</f>
        <v>0</v>
      </c>
      <c r="K51" s="57">
        <f>'C-1'!CS59</f>
        <v>0</v>
      </c>
      <c r="L51" s="57">
        <f>'C-1'!CT59</f>
        <v>51</v>
      </c>
      <c r="M51" s="14">
        <f>'C-1'!CU59</f>
        <v>0</v>
      </c>
    </row>
    <row r="52" spans="1:13" x14ac:dyDescent="0.35">
      <c r="A52" s="6" t="s">
        <v>142</v>
      </c>
      <c r="B52" s="57">
        <f>+'C-1'!CI60</f>
        <v>554</v>
      </c>
      <c r="C52" s="57">
        <f>+'C-1'!CJ60</f>
        <v>83</v>
      </c>
      <c r="D52" s="57">
        <f>+'C-1'!CK60</f>
        <v>14</v>
      </c>
      <c r="E52" s="57">
        <f>+'C-1'!CL60</f>
        <v>0</v>
      </c>
      <c r="F52" s="57">
        <f>+'C-1'!CM60</f>
        <v>60</v>
      </c>
      <c r="G52" s="57">
        <f>+'C-1'!CN60</f>
        <v>5</v>
      </c>
      <c r="H52" s="57">
        <f t="shared" si="6"/>
        <v>586</v>
      </c>
      <c r="I52" s="57">
        <f>'C-1'!CP60</f>
        <v>585</v>
      </c>
      <c r="J52" s="57">
        <f>'C-1'!CR60</f>
        <v>0</v>
      </c>
      <c r="K52" s="57">
        <f>'C-1'!CS60</f>
        <v>1</v>
      </c>
      <c r="L52" s="57">
        <f>'C-1'!CT60</f>
        <v>0</v>
      </c>
      <c r="M52" s="14">
        <f>'C-1'!CU60</f>
        <v>0</v>
      </c>
    </row>
    <row r="53" spans="1:13" x14ac:dyDescent="0.35">
      <c r="A53" s="6" t="s">
        <v>143</v>
      </c>
      <c r="B53" s="57">
        <f>+'C-1'!CI61</f>
        <v>3452</v>
      </c>
      <c r="C53" s="57">
        <f>+'C-1'!CJ61</f>
        <v>465</v>
      </c>
      <c r="D53" s="57">
        <f>+'C-1'!CK61</f>
        <v>194</v>
      </c>
      <c r="E53" s="57">
        <f>+'C-1'!CL61</f>
        <v>0</v>
      </c>
      <c r="F53" s="57">
        <f>+'C-1'!CM61</f>
        <v>307</v>
      </c>
      <c r="G53" s="57">
        <f>+'C-1'!CN61</f>
        <v>440</v>
      </c>
      <c r="H53" s="57">
        <f t="shared" si="6"/>
        <v>3364</v>
      </c>
      <c r="I53" s="57">
        <f>'C-1'!CP61</f>
        <v>3350</v>
      </c>
      <c r="J53" s="57">
        <f>'C-1'!CR61</f>
        <v>0</v>
      </c>
      <c r="K53" s="57">
        <f>'C-1'!CS61</f>
        <v>1</v>
      </c>
      <c r="L53" s="57">
        <f>'C-1'!CT61</f>
        <v>2</v>
      </c>
      <c r="M53" s="14">
        <f>'C-1'!CU61</f>
        <v>2</v>
      </c>
    </row>
    <row r="54" spans="1:13" x14ac:dyDescent="0.35">
      <c r="A54" s="6" t="s">
        <v>144</v>
      </c>
      <c r="B54" s="57">
        <f>+'C-1'!CI62</f>
        <v>857</v>
      </c>
      <c r="C54" s="57">
        <f>+'C-1'!CJ62</f>
        <v>120</v>
      </c>
      <c r="D54" s="57">
        <f>+'C-1'!CK62</f>
        <v>26</v>
      </c>
      <c r="E54" s="57">
        <f>+'C-1'!CL62</f>
        <v>0</v>
      </c>
      <c r="F54" s="57">
        <f>+'C-1'!CM62</f>
        <v>85</v>
      </c>
      <c r="G54" s="57">
        <f>+'C-1'!CN62</f>
        <v>3</v>
      </c>
      <c r="H54" s="57">
        <f t="shared" si="6"/>
        <v>915</v>
      </c>
      <c r="I54" s="57">
        <f>'C-1'!CP62</f>
        <v>760</v>
      </c>
      <c r="J54" s="57">
        <f>'C-1'!CR62</f>
        <v>0</v>
      </c>
      <c r="K54" s="57">
        <f>'C-1'!CS62</f>
        <v>0</v>
      </c>
      <c r="L54" s="57">
        <f>'C-1'!CT62</f>
        <v>1</v>
      </c>
      <c r="M54" s="14">
        <f>'C-1'!CU62</f>
        <v>3</v>
      </c>
    </row>
    <row r="55" spans="1:13" x14ac:dyDescent="0.35">
      <c r="A55" s="6" t="s">
        <v>116</v>
      </c>
      <c r="B55" s="57">
        <f>+'C-1'!CI63</f>
        <v>905</v>
      </c>
      <c r="C55" s="57">
        <f>+'C-1'!CJ63</f>
        <v>143</v>
      </c>
      <c r="D55" s="57">
        <f>+'C-1'!CK63</f>
        <v>117</v>
      </c>
      <c r="E55" s="57">
        <f>+'C-1'!CL63</f>
        <v>0</v>
      </c>
      <c r="F55" s="57">
        <f>+'C-1'!CM63</f>
        <v>105</v>
      </c>
      <c r="G55" s="57">
        <f>+'C-1'!CN63</f>
        <v>273</v>
      </c>
      <c r="H55" s="57">
        <f t="shared" si="6"/>
        <v>787</v>
      </c>
      <c r="I55" s="57">
        <f>'C-1'!CP63</f>
        <v>785</v>
      </c>
      <c r="J55" s="57">
        <f>'C-1'!CR63</f>
        <v>0</v>
      </c>
      <c r="K55" s="57">
        <f>'C-1'!CS63</f>
        <v>1</v>
      </c>
      <c r="L55" s="57">
        <f>'C-1'!CT63</f>
        <v>1</v>
      </c>
      <c r="M55" s="14">
        <f>'C-1'!CU63</f>
        <v>0</v>
      </c>
    </row>
    <row r="56" spans="1:13" x14ac:dyDescent="0.35">
      <c r="A56" s="17"/>
      <c r="B56" s="13"/>
      <c r="C56" s="13"/>
      <c r="D56" s="13"/>
      <c r="E56" s="13"/>
      <c r="F56" s="13"/>
      <c r="G56" s="13"/>
      <c r="H56" s="13"/>
      <c r="I56" s="13"/>
      <c r="J56" s="13"/>
      <c r="K56" s="59"/>
      <c r="L56" s="18"/>
    </row>
    <row r="57" spans="1:13" x14ac:dyDescent="0.35">
      <c r="A57" s="15" t="s">
        <v>24</v>
      </c>
      <c r="B57" s="10">
        <f t="shared" ref="B57:I57" si="7">SUM(B58:B63)</f>
        <v>18633</v>
      </c>
      <c r="C57" s="10">
        <f t="shared" si="7"/>
        <v>3033</v>
      </c>
      <c r="D57" s="10">
        <f t="shared" si="7"/>
        <v>1182</v>
      </c>
      <c r="E57" s="10">
        <f>SUM(E58:E63)</f>
        <v>7</v>
      </c>
      <c r="F57" s="10">
        <f>SUM(F58:F63)</f>
        <v>1468</v>
      </c>
      <c r="G57" s="10">
        <f>SUM(G58:G63)</f>
        <v>3320</v>
      </c>
      <c r="H57" s="10">
        <f t="shared" si="7"/>
        <v>18067</v>
      </c>
      <c r="I57" s="10">
        <f t="shared" si="7"/>
        <v>17659</v>
      </c>
      <c r="J57" s="10">
        <f>SUM(J58:J63)</f>
        <v>2</v>
      </c>
      <c r="K57" s="10">
        <f>SUM(K58:K63)</f>
        <v>11</v>
      </c>
      <c r="L57" s="9">
        <f>SUM(L58:L63)</f>
        <v>84</v>
      </c>
      <c r="M57" s="22">
        <f>SUM(M58:M63)</f>
        <v>27</v>
      </c>
    </row>
    <row r="58" spans="1:13" x14ac:dyDescent="0.35">
      <c r="A58" s="16" t="s">
        <v>171</v>
      </c>
      <c r="B58" s="57">
        <f>+'C-1'!CI66</f>
        <v>8386</v>
      </c>
      <c r="C58" s="57">
        <f>+'C-1'!CJ66</f>
        <v>1429</v>
      </c>
      <c r="D58" s="57">
        <f>+'C-1'!CK66</f>
        <v>515</v>
      </c>
      <c r="E58" s="57">
        <f>+'C-1'!CL66</f>
        <v>1</v>
      </c>
      <c r="F58" s="57">
        <f>+'C-1'!CM66</f>
        <v>480</v>
      </c>
      <c r="G58" s="57">
        <f>+'C-1'!CN66</f>
        <v>1980</v>
      </c>
      <c r="H58" s="57">
        <f t="shared" ref="H58:H63" si="8">B58+C58+D58+E58-F58-G58</f>
        <v>7871</v>
      </c>
      <c r="I58" s="57">
        <f>'C-1'!CP66</f>
        <v>7755</v>
      </c>
      <c r="J58" s="57">
        <f>'C-1'!CR66</f>
        <v>2</v>
      </c>
      <c r="K58" s="57">
        <f>'C-1'!CS66</f>
        <v>7</v>
      </c>
      <c r="L58" s="57">
        <f>'C-1'!CT66</f>
        <v>74</v>
      </c>
      <c r="M58" s="14">
        <f>'C-1'!CU66</f>
        <v>26</v>
      </c>
    </row>
    <row r="59" spans="1:13" x14ac:dyDescent="0.35">
      <c r="A59" s="6" t="s">
        <v>145</v>
      </c>
      <c r="B59" s="57">
        <f>+'C-1'!CI67</f>
        <v>1404</v>
      </c>
      <c r="C59" s="57">
        <f>+'C-1'!CJ67</f>
        <v>267</v>
      </c>
      <c r="D59" s="57">
        <f>+'C-1'!CK67</f>
        <v>175</v>
      </c>
      <c r="E59" s="57">
        <f>+'C-1'!CL67</f>
        <v>0</v>
      </c>
      <c r="F59" s="57">
        <f>+'C-1'!CM67</f>
        <v>178</v>
      </c>
      <c r="G59" s="57">
        <f>+'C-1'!CN67</f>
        <v>484</v>
      </c>
      <c r="H59" s="57">
        <f t="shared" si="8"/>
        <v>1184</v>
      </c>
      <c r="I59" s="57">
        <f>'C-1'!CP67</f>
        <v>1170</v>
      </c>
      <c r="J59" s="57">
        <f>'C-1'!CR67</f>
        <v>0</v>
      </c>
      <c r="K59" s="57">
        <f>'C-1'!CS67</f>
        <v>1</v>
      </c>
      <c r="L59" s="57">
        <f>'C-1'!CT67</f>
        <v>0</v>
      </c>
      <c r="M59" s="14">
        <f>'C-1'!CU67</f>
        <v>0</v>
      </c>
    </row>
    <row r="60" spans="1:13" x14ac:dyDescent="0.35">
      <c r="A60" s="6" t="s">
        <v>146</v>
      </c>
      <c r="B60" s="57">
        <f>+'C-1'!CI68</f>
        <v>780</v>
      </c>
      <c r="C60" s="57">
        <f>+'C-1'!CJ68</f>
        <v>145</v>
      </c>
      <c r="D60" s="57">
        <f>+'C-1'!CK68</f>
        <v>53</v>
      </c>
      <c r="E60" s="57">
        <f>+'C-1'!CL68</f>
        <v>0</v>
      </c>
      <c r="F60" s="57">
        <f>+'C-1'!CM68</f>
        <v>95</v>
      </c>
      <c r="G60" s="57">
        <f>+'C-1'!CN68</f>
        <v>16</v>
      </c>
      <c r="H60" s="57">
        <f t="shared" si="8"/>
        <v>867</v>
      </c>
      <c r="I60" s="57">
        <f>'C-1'!CP68</f>
        <v>862</v>
      </c>
      <c r="J60" s="57">
        <f>'C-1'!CR68</f>
        <v>0</v>
      </c>
      <c r="K60" s="57">
        <f>'C-1'!CS68</f>
        <v>2</v>
      </c>
      <c r="L60" s="57">
        <f>'C-1'!CT68</f>
        <v>1</v>
      </c>
      <c r="M60" s="14">
        <f>'C-1'!CU68</f>
        <v>0</v>
      </c>
    </row>
    <row r="61" spans="1:13" x14ac:dyDescent="0.35">
      <c r="A61" s="6" t="s">
        <v>177</v>
      </c>
      <c r="B61" s="57">
        <f>+'C-1'!CI69</f>
        <v>3762</v>
      </c>
      <c r="C61" s="57">
        <f>+'C-1'!CJ69</f>
        <v>495</v>
      </c>
      <c r="D61" s="57">
        <f>+'C-1'!CK69</f>
        <v>71</v>
      </c>
      <c r="E61" s="57">
        <f>+'C-1'!CL69</f>
        <v>5</v>
      </c>
      <c r="F61" s="57">
        <f>+'C-1'!CM69</f>
        <v>369</v>
      </c>
      <c r="G61" s="57">
        <f>+'C-1'!CN69</f>
        <v>183</v>
      </c>
      <c r="H61" s="57">
        <f t="shared" si="8"/>
        <v>3781</v>
      </c>
      <c r="I61" s="57">
        <f>'C-1'!CP69</f>
        <v>3679</v>
      </c>
      <c r="J61" s="57">
        <f>'C-1'!CR69</f>
        <v>0</v>
      </c>
      <c r="K61" s="57">
        <f>'C-1'!CS69</f>
        <v>1</v>
      </c>
      <c r="L61" s="57">
        <f>'C-1'!CT69</f>
        <v>6</v>
      </c>
      <c r="M61" s="14">
        <f>'C-1'!CU69</f>
        <v>0</v>
      </c>
    </row>
    <row r="62" spans="1:13" x14ac:dyDescent="0.35">
      <c r="A62" s="6" t="s">
        <v>172</v>
      </c>
      <c r="B62" s="57">
        <f>+'C-1'!CI70</f>
        <v>3107</v>
      </c>
      <c r="C62" s="57">
        <f>+'C-1'!CJ70</f>
        <v>518</v>
      </c>
      <c r="D62" s="57">
        <f>+'C-1'!CK70</f>
        <v>211</v>
      </c>
      <c r="E62" s="57">
        <f>+'C-1'!CL70</f>
        <v>0</v>
      </c>
      <c r="F62" s="57">
        <f>+'C-1'!CM70</f>
        <v>201</v>
      </c>
      <c r="G62" s="57">
        <f>+'C-1'!CN70</f>
        <v>365</v>
      </c>
      <c r="H62" s="57">
        <f t="shared" si="8"/>
        <v>3270</v>
      </c>
      <c r="I62" s="57">
        <f>'C-1'!CP70</f>
        <v>3108</v>
      </c>
      <c r="J62" s="57">
        <f>'C-1'!CR70</f>
        <v>0</v>
      </c>
      <c r="K62" s="57">
        <f>'C-1'!CS70</f>
        <v>0</v>
      </c>
      <c r="L62" s="57">
        <f>'C-1'!CT70</f>
        <v>3</v>
      </c>
      <c r="M62" s="14">
        <f>'C-1'!CU70</f>
        <v>1</v>
      </c>
    </row>
    <row r="63" spans="1:13" x14ac:dyDescent="0.35">
      <c r="A63" s="6" t="s">
        <v>147</v>
      </c>
      <c r="B63" s="57">
        <f>+'C-1'!CI71</f>
        <v>1194</v>
      </c>
      <c r="C63" s="57">
        <f>+'C-1'!CJ71</f>
        <v>179</v>
      </c>
      <c r="D63" s="57">
        <f>+'C-1'!CK71</f>
        <v>157</v>
      </c>
      <c r="E63" s="57">
        <f>+'C-1'!CL71</f>
        <v>1</v>
      </c>
      <c r="F63" s="57">
        <f>+'C-1'!CM71</f>
        <v>145</v>
      </c>
      <c r="G63" s="57">
        <f>+'C-1'!CN71</f>
        <v>292</v>
      </c>
      <c r="H63" s="57">
        <f t="shared" si="8"/>
        <v>1094</v>
      </c>
      <c r="I63" s="57">
        <f>'C-1'!CP71</f>
        <v>1085</v>
      </c>
      <c r="J63" s="57">
        <f>'C-1'!CR71</f>
        <v>0</v>
      </c>
      <c r="K63" s="57">
        <f>'C-1'!CS71</f>
        <v>0</v>
      </c>
      <c r="L63" s="57">
        <f>'C-1'!CT71</f>
        <v>0</v>
      </c>
      <c r="M63" s="14">
        <f>'C-1'!CU71</f>
        <v>0</v>
      </c>
    </row>
    <row r="64" spans="1:13" x14ac:dyDescent="0.35">
      <c r="A64" s="17"/>
      <c r="B64" s="13"/>
      <c r="C64" s="13"/>
      <c r="D64" s="13"/>
      <c r="E64" s="13"/>
      <c r="F64" s="13"/>
      <c r="G64" s="13"/>
      <c r="H64" s="13"/>
      <c r="I64" s="13"/>
      <c r="J64" s="13"/>
      <c r="K64" s="59"/>
      <c r="L64" s="18"/>
    </row>
    <row r="65" spans="1:13" x14ac:dyDescent="0.35">
      <c r="A65" s="15" t="s">
        <v>25</v>
      </c>
      <c r="B65" s="10">
        <f t="shared" ref="B65:I65" si="9">SUM(B66:B77)</f>
        <v>17866</v>
      </c>
      <c r="C65" s="10">
        <f t="shared" si="9"/>
        <v>2485</v>
      </c>
      <c r="D65" s="10">
        <f t="shared" si="9"/>
        <v>1511</v>
      </c>
      <c r="E65" s="10">
        <f>SUM(E66:E77)</f>
        <v>3</v>
      </c>
      <c r="F65" s="10">
        <f>SUM(F66:F77)</f>
        <v>3519</v>
      </c>
      <c r="G65" s="10">
        <f>SUM(G66:G77)</f>
        <v>860</v>
      </c>
      <c r="H65" s="10">
        <f t="shared" si="9"/>
        <v>17486</v>
      </c>
      <c r="I65" s="10">
        <f t="shared" si="9"/>
        <v>16611</v>
      </c>
      <c r="J65" s="10">
        <f>SUM(J66:J77)</f>
        <v>0</v>
      </c>
      <c r="K65" s="10">
        <f>SUM(K66:K77)</f>
        <v>48</v>
      </c>
      <c r="L65" s="9">
        <f>SUM(L66:L77)</f>
        <v>104</v>
      </c>
      <c r="M65" s="22">
        <f>SUM(M66:M77)</f>
        <v>11</v>
      </c>
    </row>
    <row r="66" spans="1:13" x14ac:dyDescent="0.35">
      <c r="A66" s="6" t="s">
        <v>428</v>
      </c>
      <c r="B66" s="57">
        <f>+'C-1'!CI74</f>
        <v>3316</v>
      </c>
      <c r="C66" s="57">
        <f>+'C-1'!CJ74</f>
        <v>552</v>
      </c>
      <c r="D66" s="57">
        <f>+'C-1'!CK74</f>
        <v>236</v>
      </c>
      <c r="E66" s="57">
        <f>+'C-1'!CL74</f>
        <v>2</v>
      </c>
      <c r="F66" s="57">
        <f>+'C-1'!CM74</f>
        <v>362</v>
      </c>
      <c r="G66" s="57">
        <f>+'C-1'!CN74</f>
        <v>4</v>
      </c>
      <c r="H66" s="57">
        <f t="shared" ref="H66:H77" si="10">B66+C66+D66+E66-F66-G66</f>
        <v>3740</v>
      </c>
      <c r="I66" s="57">
        <f>'C-1'!CP74</f>
        <v>3696</v>
      </c>
      <c r="J66" s="57">
        <f>'C-1'!CR74</f>
        <v>0</v>
      </c>
      <c r="K66" s="57">
        <f>'C-1'!CS74</f>
        <v>0</v>
      </c>
      <c r="L66" s="57">
        <f>'C-1'!CT74</f>
        <v>3</v>
      </c>
      <c r="M66" s="14">
        <f>'C-1'!CU74</f>
        <v>4</v>
      </c>
    </row>
    <row r="67" spans="1:13" x14ac:dyDescent="0.35">
      <c r="A67" s="6" t="s">
        <v>148</v>
      </c>
      <c r="B67" s="57">
        <f>+'C-1'!CI75</f>
        <v>1081</v>
      </c>
      <c r="C67" s="57">
        <f>+'C-1'!CJ75</f>
        <v>133</v>
      </c>
      <c r="D67" s="57">
        <f>+'C-1'!CK75</f>
        <v>61</v>
      </c>
      <c r="E67" s="57">
        <f>+'C-1'!CL75</f>
        <v>0</v>
      </c>
      <c r="F67" s="57">
        <f>+'C-1'!CM75</f>
        <v>86</v>
      </c>
      <c r="G67" s="57">
        <f>+'C-1'!CN75</f>
        <v>88</v>
      </c>
      <c r="H67" s="57">
        <f t="shared" si="10"/>
        <v>1101</v>
      </c>
      <c r="I67" s="57">
        <f>'C-1'!CP75</f>
        <v>1075</v>
      </c>
      <c r="J67" s="57">
        <f>'C-1'!CR75</f>
        <v>0</v>
      </c>
      <c r="K67" s="57">
        <f>'C-1'!CS75</f>
        <v>1</v>
      </c>
      <c r="L67" s="57">
        <f>'C-1'!CT75</f>
        <v>3</v>
      </c>
      <c r="M67" s="14">
        <f>'C-1'!CU75</f>
        <v>0</v>
      </c>
    </row>
    <row r="68" spans="1:13" x14ac:dyDescent="0.35">
      <c r="A68" s="6" t="s">
        <v>149</v>
      </c>
      <c r="B68" s="57">
        <f>+'C-1'!CI76</f>
        <v>1083</v>
      </c>
      <c r="C68" s="57">
        <f>+'C-1'!CJ76</f>
        <v>132</v>
      </c>
      <c r="D68" s="57">
        <f>+'C-1'!CK76</f>
        <v>21</v>
      </c>
      <c r="E68" s="57">
        <f>+'C-1'!CL76</f>
        <v>0</v>
      </c>
      <c r="F68" s="57">
        <f>+'C-1'!CM76</f>
        <v>79</v>
      </c>
      <c r="G68" s="57">
        <f>+'C-1'!CN76</f>
        <v>6</v>
      </c>
      <c r="H68" s="57">
        <f t="shared" si="10"/>
        <v>1151</v>
      </c>
      <c r="I68" s="57">
        <f>'C-1'!CP76</f>
        <v>1142</v>
      </c>
      <c r="J68" s="57">
        <f>'C-1'!CR76</f>
        <v>0</v>
      </c>
      <c r="K68" s="57">
        <f>'C-1'!CS76</f>
        <v>1</v>
      </c>
      <c r="L68" s="57">
        <f>'C-1'!CT76</f>
        <v>0</v>
      </c>
      <c r="M68" s="14">
        <f>'C-1'!CU76</f>
        <v>0</v>
      </c>
    </row>
    <row r="69" spans="1:13" x14ac:dyDescent="0.35">
      <c r="A69" s="6" t="s">
        <v>150</v>
      </c>
      <c r="B69" s="57">
        <f>+'C-1'!CI77</f>
        <v>1429</v>
      </c>
      <c r="C69" s="57">
        <f>+'C-1'!CJ77</f>
        <v>217</v>
      </c>
      <c r="D69" s="57">
        <f>+'C-1'!CK77</f>
        <v>471</v>
      </c>
      <c r="E69" s="57">
        <f>+'C-1'!CL77</f>
        <v>0</v>
      </c>
      <c r="F69" s="57">
        <f>+'C-1'!CM77</f>
        <v>379</v>
      </c>
      <c r="G69" s="57">
        <f>+'C-1'!CN77</f>
        <v>115</v>
      </c>
      <c r="H69" s="57">
        <f t="shared" si="10"/>
        <v>1623</v>
      </c>
      <c r="I69" s="57">
        <f>'C-1'!CP77</f>
        <v>1587</v>
      </c>
      <c r="J69" s="57">
        <f>'C-1'!CR77</f>
        <v>0</v>
      </c>
      <c r="K69" s="57">
        <f>'C-1'!CS77</f>
        <v>5</v>
      </c>
      <c r="L69" s="57">
        <f>'C-1'!CT77</f>
        <v>4</v>
      </c>
      <c r="M69" s="14">
        <f>'C-1'!CU77</f>
        <v>0</v>
      </c>
    </row>
    <row r="70" spans="1:13" x14ac:dyDescent="0.35">
      <c r="A70" s="6" t="s">
        <v>151</v>
      </c>
      <c r="B70" s="57">
        <f>+'C-1'!CI78</f>
        <v>1072</v>
      </c>
      <c r="C70" s="57">
        <f>+'C-1'!CJ78</f>
        <v>121</v>
      </c>
      <c r="D70" s="57">
        <f>+'C-1'!CK78</f>
        <v>36</v>
      </c>
      <c r="E70" s="57">
        <f>+'C-1'!CL78</f>
        <v>0</v>
      </c>
      <c r="F70" s="57">
        <f>+'C-1'!CM78</f>
        <v>114</v>
      </c>
      <c r="G70" s="57">
        <f>+'C-1'!CN78</f>
        <v>2</v>
      </c>
      <c r="H70" s="57">
        <f t="shared" si="10"/>
        <v>1113</v>
      </c>
      <c r="I70" s="57">
        <f>'C-1'!CP78</f>
        <v>1112</v>
      </c>
      <c r="J70" s="57">
        <f>'C-1'!CR78</f>
        <v>0</v>
      </c>
      <c r="K70" s="57">
        <f>'C-1'!CS78</f>
        <v>0</v>
      </c>
      <c r="L70" s="57">
        <f>'C-1'!CT78</f>
        <v>1</v>
      </c>
      <c r="M70" s="14">
        <f>'C-1'!CU78</f>
        <v>0</v>
      </c>
    </row>
    <row r="71" spans="1:13" x14ac:dyDescent="0.35">
      <c r="A71" s="6" t="s">
        <v>152</v>
      </c>
      <c r="B71" s="57">
        <f>+'C-1'!CI79</f>
        <v>932</v>
      </c>
      <c r="C71" s="57">
        <f>+'C-1'!CJ79</f>
        <v>145</v>
      </c>
      <c r="D71" s="57">
        <f>+'C-1'!CK79</f>
        <v>36</v>
      </c>
      <c r="E71" s="57">
        <f>+'C-1'!CL79</f>
        <v>0</v>
      </c>
      <c r="F71" s="57">
        <f>+'C-1'!CM79</f>
        <v>962</v>
      </c>
      <c r="G71" s="57">
        <f>+'C-1'!CN79</f>
        <v>40</v>
      </c>
      <c r="H71" s="57">
        <f t="shared" si="10"/>
        <v>111</v>
      </c>
      <c r="I71" s="57">
        <f>'C-1'!CP79</f>
        <v>101</v>
      </c>
      <c r="J71" s="57">
        <f>'C-1'!CR79</f>
        <v>0</v>
      </c>
      <c r="K71" s="57">
        <f>'C-1'!CS79</f>
        <v>1</v>
      </c>
      <c r="L71" s="57">
        <f>'C-1'!CT79</f>
        <v>0</v>
      </c>
      <c r="M71" s="14">
        <f>'C-1'!CU79</f>
        <v>0</v>
      </c>
    </row>
    <row r="72" spans="1:13" x14ac:dyDescent="0.35">
      <c r="A72" s="6" t="s">
        <v>407</v>
      </c>
      <c r="B72" s="57">
        <f>+'C-1'!CI82</f>
        <v>3468</v>
      </c>
      <c r="C72" s="57">
        <f>+'C-1'!CJ82</f>
        <v>414</v>
      </c>
      <c r="D72" s="57">
        <f>+'C-1'!CK82</f>
        <v>362</v>
      </c>
      <c r="E72" s="57">
        <f>+'C-1'!CL82</f>
        <v>0</v>
      </c>
      <c r="F72" s="57">
        <f>+'C-1'!CM82</f>
        <v>236</v>
      </c>
      <c r="G72" s="57">
        <f>+'C-1'!CN82</f>
        <v>4</v>
      </c>
      <c r="H72" s="57">
        <f t="shared" si="10"/>
        <v>4004</v>
      </c>
      <c r="I72" s="57">
        <f>'C-1'!CP82</f>
        <v>3603</v>
      </c>
      <c r="J72" s="57">
        <f>'C-1'!CR82</f>
        <v>0</v>
      </c>
      <c r="K72" s="57">
        <f>'C-1'!CS82</f>
        <v>30</v>
      </c>
      <c r="L72" s="57">
        <f>'C-1'!CT82</f>
        <v>3</v>
      </c>
      <c r="M72" s="14">
        <f>'C-1'!CU82</f>
        <v>1</v>
      </c>
    </row>
    <row r="73" spans="1:13" x14ac:dyDescent="0.35">
      <c r="A73" s="6" t="s">
        <v>118</v>
      </c>
      <c r="B73" s="57">
        <f>+'C-1'!CI83</f>
        <v>185</v>
      </c>
      <c r="C73" s="57">
        <f>+'C-1'!CJ83</f>
        <v>58</v>
      </c>
      <c r="D73" s="57">
        <f>+'C-1'!CK83</f>
        <v>89</v>
      </c>
      <c r="E73" s="57">
        <f>+'C-1'!CL83</f>
        <v>0</v>
      </c>
      <c r="F73" s="57">
        <f>+'C-1'!CM83</f>
        <v>52</v>
      </c>
      <c r="G73" s="57">
        <f>+'C-1'!CN83</f>
        <v>109</v>
      </c>
      <c r="H73" s="57">
        <f t="shared" si="10"/>
        <v>171</v>
      </c>
      <c r="I73" s="57">
        <f>'C-1'!CP83</f>
        <v>167</v>
      </c>
      <c r="J73" s="57">
        <f>'C-1'!CR83</f>
        <v>0</v>
      </c>
      <c r="K73" s="57">
        <f>'C-1'!CS83</f>
        <v>0</v>
      </c>
      <c r="L73" s="57">
        <f>'C-1'!CT83</f>
        <v>0</v>
      </c>
      <c r="M73" s="14">
        <f>'C-1'!CU83</f>
        <v>0</v>
      </c>
    </row>
    <row r="74" spans="1:13" x14ac:dyDescent="0.35">
      <c r="A74" s="16" t="s">
        <v>173</v>
      </c>
      <c r="B74" s="57">
        <f>+'C-1'!CI84</f>
        <v>2289</v>
      </c>
      <c r="C74" s="57">
        <f>+'C-1'!CJ84</f>
        <v>384</v>
      </c>
      <c r="D74" s="57">
        <f>+'C-1'!CK84</f>
        <v>28</v>
      </c>
      <c r="E74" s="57">
        <f>+'C-1'!CL84</f>
        <v>0</v>
      </c>
      <c r="F74" s="57">
        <f>+'C-1'!CM84</f>
        <v>1017</v>
      </c>
      <c r="G74" s="57">
        <f>+'C-1'!CN84</f>
        <v>34</v>
      </c>
      <c r="H74" s="57">
        <f t="shared" si="10"/>
        <v>1650</v>
      </c>
      <c r="I74" s="57">
        <f>'C-1'!CP84</f>
        <v>1402</v>
      </c>
      <c r="J74" s="57">
        <f>'C-1'!CR84</f>
        <v>0</v>
      </c>
      <c r="K74" s="57">
        <f>'C-1'!CS84</f>
        <v>9</v>
      </c>
      <c r="L74" s="57">
        <f>'C-1'!CT84</f>
        <v>5</v>
      </c>
      <c r="M74" s="14">
        <f>'C-1'!CU84</f>
        <v>5</v>
      </c>
    </row>
    <row r="75" spans="1:13" x14ac:dyDescent="0.35">
      <c r="A75" s="6" t="s">
        <v>153</v>
      </c>
      <c r="B75" s="57">
        <f>+'C-1'!CI85</f>
        <v>2097</v>
      </c>
      <c r="C75" s="57">
        <f>+'C-1'!CJ85</f>
        <v>219</v>
      </c>
      <c r="D75" s="57">
        <f>+'C-1'!CK85</f>
        <v>21</v>
      </c>
      <c r="E75" s="57">
        <f>+'C-1'!CL85</f>
        <v>0</v>
      </c>
      <c r="F75" s="57">
        <f>+'C-1'!CM85</f>
        <v>123</v>
      </c>
      <c r="G75" s="57">
        <f>+'C-1'!CN85</f>
        <v>1</v>
      </c>
      <c r="H75" s="57">
        <f t="shared" si="10"/>
        <v>2213</v>
      </c>
      <c r="I75" s="57">
        <f>'C-1'!CP85</f>
        <v>2132</v>
      </c>
      <c r="J75" s="57">
        <f>'C-1'!CR85</f>
        <v>0</v>
      </c>
      <c r="K75" s="57">
        <f>'C-1'!CS85</f>
        <v>0</v>
      </c>
      <c r="L75" s="57">
        <f>'C-1'!CT85</f>
        <v>81</v>
      </c>
      <c r="M75" s="14">
        <f>'C-1'!CU85</f>
        <v>0</v>
      </c>
    </row>
    <row r="76" spans="1:13" x14ac:dyDescent="0.35">
      <c r="A76" s="6" t="s">
        <v>154</v>
      </c>
      <c r="B76" s="57">
        <f>+'C-1'!CI86</f>
        <v>327</v>
      </c>
      <c r="C76" s="57">
        <f>+'C-1'!CJ86</f>
        <v>31</v>
      </c>
      <c r="D76" s="57">
        <f>+'C-1'!CK86</f>
        <v>2</v>
      </c>
      <c r="E76" s="57">
        <f>+'C-1'!CL86</f>
        <v>0</v>
      </c>
      <c r="F76" s="57">
        <f>+'C-1'!CM86</f>
        <v>34</v>
      </c>
      <c r="G76" s="57">
        <f>+'C-1'!CN86</f>
        <v>0</v>
      </c>
      <c r="H76" s="57">
        <f t="shared" si="10"/>
        <v>326</v>
      </c>
      <c r="I76" s="57">
        <f>'C-1'!CP86</f>
        <v>315</v>
      </c>
      <c r="J76" s="57">
        <f>'C-1'!CR86</f>
        <v>0</v>
      </c>
      <c r="K76" s="57">
        <f>'C-1'!CS86</f>
        <v>1</v>
      </c>
      <c r="L76" s="57">
        <f>'C-1'!CT86</f>
        <v>1</v>
      </c>
      <c r="M76" s="14">
        <f>'C-1'!CU86</f>
        <v>0</v>
      </c>
    </row>
    <row r="77" spans="1:13" x14ac:dyDescent="0.35">
      <c r="A77" s="6" t="s">
        <v>155</v>
      </c>
      <c r="B77" s="57">
        <f>+'C-1'!CI87</f>
        <v>587</v>
      </c>
      <c r="C77" s="57">
        <f>+'C-1'!CJ87</f>
        <v>79</v>
      </c>
      <c r="D77" s="57">
        <f>+'C-1'!CK87</f>
        <v>148</v>
      </c>
      <c r="E77" s="57">
        <f>+'C-1'!CL87</f>
        <v>1</v>
      </c>
      <c r="F77" s="57">
        <f>+'C-1'!CM87</f>
        <v>75</v>
      </c>
      <c r="G77" s="57">
        <f>+'C-1'!CN87</f>
        <v>457</v>
      </c>
      <c r="H77" s="57">
        <f t="shared" si="10"/>
        <v>283</v>
      </c>
      <c r="I77" s="57">
        <f>'C-1'!CP87</f>
        <v>279</v>
      </c>
      <c r="J77" s="57">
        <f>'C-1'!CR87</f>
        <v>0</v>
      </c>
      <c r="K77" s="57">
        <f>'C-1'!CS87</f>
        <v>0</v>
      </c>
      <c r="L77" s="57">
        <f>'C-1'!CT87</f>
        <v>3</v>
      </c>
      <c r="M77" s="14">
        <f>'C-1'!CU87</f>
        <v>1</v>
      </c>
    </row>
    <row r="78" spans="1:13" x14ac:dyDescent="0.35">
      <c r="A78" s="17"/>
      <c r="B78" s="57"/>
      <c r="C78" s="57"/>
      <c r="D78" s="57"/>
      <c r="E78" s="57"/>
      <c r="F78" s="57"/>
      <c r="G78" s="57"/>
      <c r="H78" s="57"/>
      <c r="I78" s="57"/>
      <c r="J78" s="57"/>
      <c r="K78" s="59"/>
      <c r="L78" s="18"/>
    </row>
    <row r="79" spans="1:13" x14ac:dyDescent="0.35">
      <c r="A79" s="15" t="s">
        <v>26</v>
      </c>
      <c r="B79" s="10">
        <f t="shared" ref="B79:I79" si="11">SUM(B80:B93)</f>
        <v>20724</v>
      </c>
      <c r="C79" s="10">
        <f t="shared" si="11"/>
        <v>3188</v>
      </c>
      <c r="D79" s="10">
        <f t="shared" si="11"/>
        <v>2744</v>
      </c>
      <c r="E79" s="10">
        <f>SUM(E80:E93)</f>
        <v>10</v>
      </c>
      <c r="F79" s="10">
        <f>SUM(F80:F93)</f>
        <v>2737</v>
      </c>
      <c r="G79" s="10">
        <f>SUM(G80:G93)</f>
        <v>3296</v>
      </c>
      <c r="H79" s="10">
        <f t="shared" si="11"/>
        <v>20633</v>
      </c>
      <c r="I79" s="10">
        <f t="shared" si="11"/>
        <v>20053</v>
      </c>
      <c r="J79" s="10">
        <f>SUM(J80:J93)</f>
        <v>30</v>
      </c>
      <c r="K79" s="10">
        <f>SUM(K80:K93)</f>
        <v>58</v>
      </c>
      <c r="L79" s="9">
        <f>SUM(L80:L93)</f>
        <v>85</v>
      </c>
      <c r="M79" s="22">
        <f>SUM(M80:M93)</f>
        <v>42</v>
      </c>
    </row>
    <row r="80" spans="1:13" x14ac:dyDescent="0.35">
      <c r="A80" s="16" t="s">
        <v>174</v>
      </c>
      <c r="B80" s="57">
        <f>+'C-1'!CI90</f>
        <v>5259</v>
      </c>
      <c r="C80" s="57">
        <f>+'C-1'!CJ90</f>
        <v>695</v>
      </c>
      <c r="D80" s="57">
        <f>+'C-1'!CK90</f>
        <v>783</v>
      </c>
      <c r="E80" s="57">
        <f>+'C-1'!CL90</f>
        <v>3</v>
      </c>
      <c r="F80" s="57">
        <f>+'C-1'!CM90</f>
        <v>550</v>
      </c>
      <c r="G80" s="57">
        <f>+'C-1'!CN90</f>
        <v>573</v>
      </c>
      <c r="H80" s="57">
        <f t="shared" ref="H80:H93" si="12">B80+C80+D80+E80-F80-G80</f>
        <v>5617</v>
      </c>
      <c r="I80" s="57">
        <f>'C-1'!CP90</f>
        <v>5393</v>
      </c>
      <c r="J80" s="57">
        <f>'C-1'!CR90</f>
        <v>30</v>
      </c>
      <c r="K80" s="57">
        <f>'C-1'!CS90</f>
        <v>0</v>
      </c>
      <c r="L80" s="57">
        <f>'C-1'!CT90</f>
        <v>30</v>
      </c>
      <c r="M80" s="14">
        <f>'C-1'!CU90</f>
        <v>41</v>
      </c>
    </row>
    <row r="81" spans="1:13" x14ac:dyDescent="0.35">
      <c r="A81" s="6" t="s">
        <v>156</v>
      </c>
      <c r="B81" s="57">
        <f>+'C-1'!CI91</f>
        <v>1724</v>
      </c>
      <c r="C81" s="57">
        <f>+'C-1'!CJ91</f>
        <v>289</v>
      </c>
      <c r="D81" s="57">
        <f>+'C-1'!CK91</f>
        <v>98</v>
      </c>
      <c r="E81" s="57">
        <f>+'C-1'!CL91</f>
        <v>2</v>
      </c>
      <c r="F81" s="57">
        <f>+'C-1'!CM91</f>
        <v>173</v>
      </c>
      <c r="G81" s="57">
        <f>+'C-1'!CN91</f>
        <v>128</v>
      </c>
      <c r="H81" s="57">
        <f t="shared" si="12"/>
        <v>1812</v>
      </c>
      <c r="I81" s="57">
        <f>'C-1'!CP91</f>
        <v>1791</v>
      </c>
      <c r="J81" s="57">
        <f>'C-1'!CR91</f>
        <v>0</v>
      </c>
      <c r="K81" s="57">
        <f>'C-1'!CS91</f>
        <v>5</v>
      </c>
      <c r="L81" s="57">
        <f>'C-1'!CT91</f>
        <v>0</v>
      </c>
      <c r="M81" s="14">
        <f>'C-1'!CU91</f>
        <v>0</v>
      </c>
    </row>
    <row r="82" spans="1:13" x14ac:dyDescent="0.35">
      <c r="A82" s="6" t="s">
        <v>157</v>
      </c>
      <c r="B82" s="57">
        <f>+'C-1'!CI92</f>
        <v>963</v>
      </c>
      <c r="C82" s="57">
        <f>+'C-1'!CJ92</f>
        <v>105</v>
      </c>
      <c r="D82" s="57">
        <f>+'C-1'!CK92</f>
        <v>24</v>
      </c>
      <c r="E82" s="57">
        <f>+'C-1'!CL92</f>
        <v>0</v>
      </c>
      <c r="F82" s="57">
        <f>+'C-1'!CM92</f>
        <v>98</v>
      </c>
      <c r="G82" s="57">
        <f>+'C-1'!CN92</f>
        <v>1</v>
      </c>
      <c r="H82" s="57">
        <f t="shared" si="12"/>
        <v>993</v>
      </c>
      <c r="I82" s="57">
        <f>'C-1'!CP92</f>
        <v>984</v>
      </c>
      <c r="J82" s="57">
        <f>'C-1'!CR92</f>
        <v>0</v>
      </c>
      <c r="K82" s="57">
        <f>'C-1'!CS92</f>
        <v>2</v>
      </c>
      <c r="L82" s="57">
        <f>'C-1'!CT92</f>
        <v>0</v>
      </c>
      <c r="M82" s="14">
        <f>'C-1'!CU92</f>
        <v>0</v>
      </c>
    </row>
    <row r="83" spans="1:13" x14ac:dyDescent="0.35">
      <c r="A83" s="6" t="s">
        <v>158</v>
      </c>
      <c r="B83" s="57">
        <f>+'C-1'!CI93</f>
        <v>1077</v>
      </c>
      <c r="C83" s="57">
        <f>+'C-1'!CJ93</f>
        <v>180</v>
      </c>
      <c r="D83" s="57">
        <f>+'C-1'!CK93</f>
        <v>59</v>
      </c>
      <c r="E83" s="57">
        <f>+'C-1'!CL93</f>
        <v>1</v>
      </c>
      <c r="F83" s="57">
        <f>+'C-1'!CM93</f>
        <v>96</v>
      </c>
      <c r="G83" s="57">
        <f>+'C-1'!CN93</f>
        <v>365</v>
      </c>
      <c r="H83" s="57">
        <f t="shared" si="12"/>
        <v>856</v>
      </c>
      <c r="I83" s="57">
        <f>'C-1'!CP93</f>
        <v>795</v>
      </c>
      <c r="J83" s="57">
        <f>'C-1'!CR93</f>
        <v>0</v>
      </c>
      <c r="K83" s="57">
        <f>'C-1'!CS93</f>
        <v>0</v>
      </c>
      <c r="L83" s="57">
        <f>'C-1'!CT93</f>
        <v>3</v>
      </c>
      <c r="M83" s="14">
        <f>'C-1'!CU93</f>
        <v>0</v>
      </c>
    </row>
    <row r="84" spans="1:13" x14ac:dyDescent="0.35">
      <c r="A84" s="6" t="s">
        <v>159</v>
      </c>
      <c r="B84" s="57">
        <f>+'C-1'!CI94</f>
        <v>667</v>
      </c>
      <c r="C84" s="57">
        <f>+'C-1'!CJ94</f>
        <v>77</v>
      </c>
      <c r="D84" s="57">
        <f>+'C-1'!CK94</f>
        <v>18</v>
      </c>
      <c r="E84" s="57">
        <f>+'C-1'!CL94</f>
        <v>0</v>
      </c>
      <c r="F84" s="57">
        <f>+'C-1'!CM94</f>
        <v>64</v>
      </c>
      <c r="G84" s="57">
        <f>+'C-1'!CN94</f>
        <v>7</v>
      </c>
      <c r="H84" s="57">
        <f t="shared" si="12"/>
        <v>691</v>
      </c>
      <c r="I84" s="57">
        <f>'C-1'!CP94</f>
        <v>654</v>
      </c>
      <c r="J84" s="57">
        <f>'C-1'!CR94</f>
        <v>0</v>
      </c>
      <c r="K84" s="57">
        <f>'C-1'!CS94</f>
        <v>0</v>
      </c>
      <c r="L84" s="57">
        <f>'C-1'!CT94</f>
        <v>37</v>
      </c>
      <c r="M84" s="14">
        <f>'C-1'!CU94</f>
        <v>0</v>
      </c>
    </row>
    <row r="85" spans="1:13" x14ac:dyDescent="0.35">
      <c r="A85" s="6" t="s">
        <v>417</v>
      </c>
      <c r="B85" s="57">
        <f>+'C-1'!CI95</f>
        <v>1421</v>
      </c>
      <c r="C85" s="57">
        <f>+'C-1'!CJ95</f>
        <v>244</v>
      </c>
      <c r="D85" s="57">
        <f>+'C-1'!CK95</f>
        <v>132</v>
      </c>
      <c r="E85" s="57">
        <f>+'C-1'!CL95</f>
        <v>0</v>
      </c>
      <c r="F85" s="57">
        <f>+'C-1'!CM95</f>
        <v>179</v>
      </c>
      <c r="G85" s="57">
        <f>+'C-1'!CN95</f>
        <v>73</v>
      </c>
      <c r="H85" s="57">
        <f t="shared" si="12"/>
        <v>1545</v>
      </c>
      <c r="I85" s="57">
        <f>'C-1'!CP95</f>
        <v>1538</v>
      </c>
      <c r="J85" s="57">
        <f>'C-1'!CR95</f>
        <v>0</v>
      </c>
      <c r="K85" s="57">
        <f>'C-1'!CS95</f>
        <v>0</v>
      </c>
      <c r="L85" s="57">
        <f>'C-1'!CT95</f>
        <v>1</v>
      </c>
      <c r="M85" s="14">
        <f>'C-1'!CU95</f>
        <v>0</v>
      </c>
    </row>
    <row r="86" spans="1:13" x14ac:dyDescent="0.35">
      <c r="A86" s="6" t="s">
        <v>161</v>
      </c>
      <c r="B86" s="57">
        <f>+'C-1'!CI96</f>
        <v>931</v>
      </c>
      <c r="C86" s="57">
        <f>+'C-1'!CJ96</f>
        <v>127</v>
      </c>
      <c r="D86" s="57">
        <f>+'C-1'!CK96</f>
        <v>76</v>
      </c>
      <c r="E86" s="57">
        <f>+'C-1'!CL96</f>
        <v>1</v>
      </c>
      <c r="F86" s="57">
        <f>+'C-1'!CM96</f>
        <v>105</v>
      </c>
      <c r="G86" s="57">
        <f>+'C-1'!CN96</f>
        <v>359</v>
      </c>
      <c r="H86" s="57">
        <f t="shared" si="12"/>
        <v>671</v>
      </c>
      <c r="I86" s="57">
        <f>'C-1'!CP96</f>
        <v>668</v>
      </c>
      <c r="J86" s="57">
        <f>'C-1'!CR96</f>
        <v>0</v>
      </c>
      <c r="K86" s="57">
        <f>'C-1'!CS96</f>
        <v>0</v>
      </c>
      <c r="L86" s="57">
        <f>'C-1'!CT96</f>
        <v>1</v>
      </c>
      <c r="M86" s="14">
        <f>'C-1'!CU96</f>
        <v>0</v>
      </c>
    </row>
    <row r="87" spans="1:13" x14ac:dyDescent="0.35">
      <c r="A87" s="6" t="s">
        <v>162</v>
      </c>
      <c r="B87" s="57">
        <f>+'C-1'!CI97</f>
        <v>225</v>
      </c>
      <c r="C87" s="57">
        <f>+'C-1'!CJ97</f>
        <v>30</v>
      </c>
      <c r="D87" s="57">
        <f>+'C-1'!CK97</f>
        <v>8</v>
      </c>
      <c r="E87" s="57">
        <f>+'C-1'!CL97</f>
        <v>0</v>
      </c>
      <c r="F87" s="57">
        <f>+'C-1'!CM97</f>
        <v>33</v>
      </c>
      <c r="G87" s="57">
        <f>+'C-1'!CN97</f>
        <v>70</v>
      </c>
      <c r="H87" s="57">
        <f t="shared" si="12"/>
        <v>160</v>
      </c>
      <c r="I87" s="57">
        <f>'C-1'!CP97</f>
        <v>160</v>
      </c>
      <c r="J87" s="57">
        <f>'C-1'!CR97</f>
        <v>0</v>
      </c>
      <c r="K87" s="57">
        <f>'C-1'!CS97</f>
        <v>0</v>
      </c>
      <c r="L87" s="57">
        <f>'C-1'!CT97</f>
        <v>0</v>
      </c>
      <c r="M87" s="14">
        <f>'C-1'!CU97</f>
        <v>0</v>
      </c>
    </row>
    <row r="88" spans="1:13" x14ac:dyDescent="0.35">
      <c r="A88" s="6" t="s">
        <v>163</v>
      </c>
      <c r="B88" s="57">
        <f>+'C-1'!CI101</f>
        <v>2206</v>
      </c>
      <c r="C88" s="57">
        <f>+'C-1'!CJ101</f>
        <v>291</v>
      </c>
      <c r="D88" s="57">
        <f>+'C-1'!CK101</f>
        <v>106</v>
      </c>
      <c r="E88" s="57">
        <f>+'C-1'!CL101</f>
        <v>3</v>
      </c>
      <c r="F88" s="57">
        <f>+'C-1'!CM101</f>
        <v>232</v>
      </c>
      <c r="G88" s="57">
        <f>+'C-1'!CN101</f>
        <v>229</v>
      </c>
      <c r="H88" s="57">
        <f t="shared" si="12"/>
        <v>2145</v>
      </c>
      <c r="I88" s="57">
        <f>'C-1'!CP101</f>
        <v>2053</v>
      </c>
      <c r="J88" s="57">
        <f>'C-1'!CR101</f>
        <v>0</v>
      </c>
      <c r="K88" s="57">
        <f>'C-1'!CS101</f>
        <v>40</v>
      </c>
      <c r="L88" s="57">
        <f>'C-1'!CT101</f>
        <v>7</v>
      </c>
      <c r="M88" s="14">
        <f>'C-1'!CU101</f>
        <v>0</v>
      </c>
    </row>
    <row r="89" spans="1:13" x14ac:dyDescent="0.35">
      <c r="A89" s="6" t="s">
        <v>164</v>
      </c>
      <c r="B89" s="57">
        <f>+'C-1'!CI104</f>
        <v>1172</v>
      </c>
      <c r="C89" s="57">
        <f>+'C-1'!CJ104</f>
        <v>216</v>
      </c>
      <c r="D89" s="57">
        <f>+'C-1'!CK104</f>
        <v>149</v>
      </c>
      <c r="E89" s="57">
        <f>+'C-1'!CL104</f>
        <v>0</v>
      </c>
      <c r="F89" s="57">
        <f>+'C-1'!CM104</f>
        <v>135</v>
      </c>
      <c r="G89" s="57">
        <f>+'C-1'!CN104</f>
        <v>1</v>
      </c>
      <c r="H89" s="57">
        <f t="shared" si="12"/>
        <v>1401</v>
      </c>
      <c r="I89" s="57">
        <f>'C-1'!CP104</f>
        <v>1342</v>
      </c>
      <c r="J89" s="57">
        <f>'C-1'!CR104</f>
        <v>0</v>
      </c>
      <c r="K89" s="57">
        <f>'C-1'!CS104</f>
        <v>0</v>
      </c>
      <c r="L89" s="57">
        <f>'C-1'!CT104</f>
        <v>0</v>
      </c>
      <c r="M89" s="14">
        <f>'C-1'!CU104</f>
        <v>0</v>
      </c>
    </row>
    <row r="90" spans="1:13" x14ac:dyDescent="0.35">
      <c r="A90" s="6" t="s">
        <v>117</v>
      </c>
      <c r="B90" s="57">
        <f>+'C-1'!CI105</f>
        <v>1246</v>
      </c>
      <c r="C90" s="57">
        <f>+'C-1'!CJ105</f>
        <v>231</v>
      </c>
      <c r="D90" s="57">
        <f>+'C-1'!CK105</f>
        <v>169</v>
      </c>
      <c r="E90" s="57">
        <f>+'C-1'!CL105</f>
        <v>0</v>
      </c>
      <c r="F90" s="57">
        <f>+'C-1'!CM105</f>
        <v>211</v>
      </c>
      <c r="G90" s="57">
        <f>+'C-1'!CN105</f>
        <v>360</v>
      </c>
      <c r="H90" s="57">
        <f t="shared" si="12"/>
        <v>1075</v>
      </c>
      <c r="I90" s="57">
        <f>'C-1'!CP105</f>
        <v>1028</v>
      </c>
      <c r="J90" s="57">
        <f>'C-1'!CR105</f>
        <v>0</v>
      </c>
      <c r="K90" s="57">
        <f>'C-1'!CS105</f>
        <v>0</v>
      </c>
      <c r="L90" s="57">
        <f>'C-1'!CT105</f>
        <v>6</v>
      </c>
      <c r="M90" s="14">
        <f>'C-1'!CU105</f>
        <v>1</v>
      </c>
    </row>
    <row r="91" spans="1:13" x14ac:dyDescent="0.35">
      <c r="A91" s="6" t="s">
        <v>409</v>
      </c>
      <c r="B91" s="57">
        <f>+'C-1'!CI106</f>
        <v>2064</v>
      </c>
      <c r="C91" s="57">
        <f>+'C-1'!CJ106</f>
        <v>360</v>
      </c>
      <c r="D91" s="57">
        <f>+'C-1'!CK106</f>
        <v>784</v>
      </c>
      <c r="E91" s="57">
        <f>+'C-1'!CL106</f>
        <v>0</v>
      </c>
      <c r="F91" s="57">
        <f>+'C-1'!CM106</f>
        <v>583</v>
      </c>
      <c r="G91" s="57">
        <f>+'C-1'!CN106</f>
        <v>704</v>
      </c>
      <c r="H91" s="57">
        <f t="shared" si="12"/>
        <v>1921</v>
      </c>
      <c r="I91" s="57">
        <f>'C-1'!CP106</f>
        <v>1920</v>
      </c>
      <c r="J91" s="57">
        <f>'C-1'!CR106</f>
        <v>0</v>
      </c>
      <c r="K91" s="57">
        <f>'C-1'!CS106</f>
        <v>0</v>
      </c>
      <c r="L91" s="57">
        <f>'C-1'!CT106</f>
        <v>0</v>
      </c>
      <c r="M91" s="14">
        <f>'C-1'!CU106</f>
        <v>0</v>
      </c>
    </row>
    <row r="92" spans="1:13" x14ac:dyDescent="0.35">
      <c r="A92" s="6" t="s">
        <v>165</v>
      </c>
      <c r="B92" s="57">
        <f>+'C-1'!CI107</f>
        <v>1109</v>
      </c>
      <c r="C92" s="57">
        <f>+'C-1'!CJ107</f>
        <v>248</v>
      </c>
      <c r="D92" s="57">
        <f>+'C-1'!CK107</f>
        <v>320</v>
      </c>
      <c r="E92" s="57">
        <f>+'C-1'!CL107</f>
        <v>0</v>
      </c>
      <c r="F92" s="57">
        <f>+'C-1'!CM107</f>
        <v>203</v>
      </c>
      <c r="G92" s="57">
        <f>+'C-1'!CN107</f>
        <v>426</v>
      </c>
      <c r="H92" s="57">
        <f t="shared" si="12"/>
        <v>1048</v>
      </c>
      <c r="I92" s="57">
        <f>'C-1'!CP107</f>
        <v>1048</v>
      </c>
      <c r="J92" s="57">
        <f>'C-1'!CR107</f>
        <v>0</v>
      </c>
      <c r="K92" s="57">
        <f>'C-1'!CS107</f>
        <v>0</v>
      </c>
      <c r="L92" s="57">
        <f>'C-1'!CT107</f>
        <v>0</v>
      </c>
      <c r="M92" s="14">
        <f>'C-1'!CU107</f>
        <v>0</v>
      </c>
    </row>
    <row r="93" spans="1:13" x14ac:dyDescent="0.35">
      <c r="A93" s="6" t="s">
        <v>410</v>
      </c>
      <c r="B93" s="57">
        <f>+'C-1'!CI108</f>
        <v>660</v>
      </c>
      <c r="C93" s="57">
        <f>+'C-1'!CJ108</f>
        <v>95</v>
      </c>
      <c r="D93" s="57">
        <f>+'C-1'!CK108</f>
        <v>18</v>
      </c>
      <c r="E93" s="57">
        <f>+'C-1'!CL108</f>
        <v>0</v>
      </c>
      <c r="F93" s="57">
        <f>+'C-1'!CM108</f>
        <v>75</v>
      </c>
      <c r="G93" s="57">
        <f>+'C-1'!CN108</f>
        <v>0</v>
      </c>
      <c r="H93" s="57">
        <f t="shared" si="12"/>
        <v>698</v>
      </c>
      <c r="I93" s="57">
        <f>'C-1'!CP108</f>
        <v>679</v>
      </c>
      <c r="J93" s="57">
        <f>'C-1'!CR108</f>
        <v>0</v>
      </c>
      <c r="K93" s="57">
        <f>'C-1'!CS108</f>
        <v>11</v>
      </c>
      <c r="L93" s="57">
        <f>'C-1'!CT108</f>
        <v>0</v>
      </c>
      <c r="M93" s="14">
        <f>'C-1'!CU108</f>
        <v>0</v>
      </c>
    </row>
    <row r="94" spans="1:13" x14ac:dyDescent="0.35">
      <c r="A94" s="17"/>
      <c r="B94" s="13"/>
      <c r="C94" s="13"/>
      <c r="D94" s="13"/>
      <c r="E94" s="13"/>
      <c r="F94" s="13"/>
      <c r="G94" s="13"/>
      <c r="H94" s="13"/>
      <c r="I94" s="13"/>
      <c r="J94" s="13"/>
      <c r="K94" s="59"/>
      <c r="L94" s="18"/>
    </row>
    <row r="95" spans="1:13" x14ac:dyDescent="0.35">
      <c r="A95" s="15" t="s">
        <v>32</v>
      </c>
      <c r="B95" s="10">
        <f t="shared" ref="B95:I95" si="13">SUM(B96:B101)</f>
        <v>22265</v>
      </c>
      <c r="C95" s="10">
        <f t="shared" si="13"/>
        <v>3679</v>
      </c>
      <c r="D95" s="10">
        <f t="shared" si="13"/>
        <v>2583</v>
      </c>
      <c r="E95" s="10">
        <f>SUM(E96:E101)</f>
        <v>13</v>
      </c>
      <c r="F95" s="10">
        <f>SUM(F96:F101)</f>
        <v>3297</v>
      </c>
      <c r="G95" s="10">
        <f>SUM(G96:G101)</f>
        <v>5154</v>
      </c>
      <c r="H95" s="10">
        <f t="shared" si="13"/>
        <v>20089</v>
      </c>
      <c r="I95" s="10">
        <f t="shared" si="13"/>
        <v>19302</v>
      </c>
      <c r="J95" s="10">
        <f>SUM(J96:J101)</f>
        <v>3</v>
      </c>
      <c r="K95" s="10">
        <f>SUM(K96:K101)</f>
        <v>15</v>
      </c>
      <c r="L95" s="9">
        <f>SUM(L96:L101)</f>
        <v>480</v>
      </c>
      <c r="M95" s="22">
        <f>SUM(M96:M101)</f>
        <v>2</v>
      </c>
    </row>
    <row r="96" spans="1:13" x14ac:dyDescent="0.35">
      <c r="A96" s="6" t="s">
        <v>411</v>
      </c>
      <c r="B96" s="57">
        <f>+'C-1'!CI111</f>
        <v>5337</v>
      </c>
      <c r="C96" s="57">
        <f>+'C-1'!CJ111</f>
        <v>804</v>
      </c>
      <c r="D96" s="57">
        <f>+'C-1'!CK111</f>
        <v>401</v>
      </c>
      <c r="E96" s="57">
        <f>+'C-1'!CL111</f>
        <v>3</v>
      </c>
      <c r="F96" s="57">
        <f>+'C-1'!CM111</f>
        <v>578</v>
      </c>
      <c r="G96" s="57">
        <f>+'C-1'!CN111</f>
        <v>1407</v>
      </c>
      <c r="H96" s="57">
        <f t="shared" ref="H96:H101" si="14">B96+C96+D96+E96-F96-G96</f>
        <v>4560</v>
      </c>
      <c r="I96" s="57">
        <f>'C-1'!CP111</f>
        <v>4494</v>
      </c>
      <c r="J96" s="57">
        <f>'C-1'!CR111</f>
        <v>0</v>
      </c>
      <c r="K96" s="57">
        <f>'C-1'!CS111</f>
        <v>1</v>
      </c>
      <c r="L96" s="57">
        <f>'C-1'!CT111</f>
        <v>4</v>
      </c>
      <c r="M96" s="14">
        <f>'C-1'!CU111</f>
        <v>2</v>
      </c>
    </row>
    <row r="97" spans="1:13" x14ac:dyDescent="0.35">
      <c r="A97" s="6" t="s">
        <v>166</v>
      </c>
      <c r="B97" s="57">
        <f>+'C-1'!CI112</f>
        <v>1302</v>
      </c>
      <c r="C97" s="57">
        <f>+'C-1'!CJ112</f>
        <v>275</v>
      </c>
      <c r="D97" s="57">
        <f>+'C-1'!CK112</f>
        <v>167</v>
      </c>
      <c r="E97" s="57">
        <f>+'C-1'!CL112</f>
        <v>0</v>
      </c>
      <c r="F97" s="57">
        <f>+'C-1'!CM112</f>
        <v>183</v>
      </c>
      <c r="G97" s="57">
        <f>+'C-1'!CN112</f>
        <v>287</v>
      </c>
      <c r="H97" s="57">
        <f t="shared" si="14"/>
        <v>1274</v>
      </c>
      <c r="I97" s="57">
        <f>'C-1'!CP112</f>
        <v>1260</v>
      </c>
      <c r="J97" s="57">
        <f>'C-1'!CR112</f>
        <v>0</v>
      </c>
      <c r="K97" s="57">
        <f>'C-1'!CS112</f>
        <v>1</v>
      </c>
      <c r="L97" s="57">
        <f>'C-1'!CT112</f>
        <v>13</v>
      </c>
      <c r="M97" s="14">
        <f>'C-1'!CU112</f>
        <v>0</v>
      </c>
    </row>
    <row r="98" spans="1:13" x14ac:dyDescent="0.35">
      <c r="A98" s="6" t="s">
        <v>167</v>
      </c>
      <c r="B98" s="57">
        <f>+'C-1'!CI113</f>
        <v>1631</v>
      </c>
      <c r="C98" s="57">
        <f>+'C-1'!CJ113</f>
        <v>407</v>
      </c>
      <c r="D98" s="57">
        <f>+'C-1'!CK113</f>
        <v>176</v>
      </c>
      <c r="E98" s="57">
        <f>+'C-1'!CL113</f>
        <v>2</v>
      </c>
      <c r="F98" s="57">
        <f>+'C-1'!CM113</f>
        <v>546</v>
      </c>
      <c r="G98" s="57">
        <f>+'C-1'!CN113</f>
        <v>96</v>
      </c>
      <c r="H98" s="57">
        <f t="shared" si="14"/>
        <v>1574</v>
      </c>
      <c r="I98" s="57">
        <f>'C-1'!CP113</f>
        <v>1471</v>
      </c>
      <c r="J98" s="57">
        <f>'C-1'!CR113</f>
        <v>0</v>
      </c>
      <c r="K98" s="57">
        <f>'C-1'!CS113</f>
        <v>1</v>
      </c>
      <c r="L98" s="57">
        <f>'C-1'!CT113</f>
        <v>4</v>
      </c>
      <c r="M98" s="14">
        <f>'C-1'!CU113</f>
        <v>0</v>
      </c>
    </row>
    <row r="99" spans="1:13" x14ac:dyDescent="0.35">
      <c r="A99" s="16" t="s">
        <v>412</v>
      </c>
      <c r="B99" s="57">
        <f>+'C-1'!CI116</f>
        <v>8234</v>
      </c>
      <c r="C99" s="57">
        <f>+'C-1'!CJ116</f>
        <v>1126</v>
      </c>
      <c r="D99" s="57">
        <f>+'C-1'!CK116</f>
        <v>903</v>
      </c>
      <c r="E99" s="57">
        <f>+'C-1'!CL116</f>
        <v>7</v>
      </c>
      <c r="F99" s="57">
        <f>+'C-1'!CM116</f>
        <v>1104</v>
      </c>
      <c r="G99" s="57">
        <f>+'C-1'!CN116</f>
        <v>1718</v>
      </c>
      <c r="H99" s="57">
        <f t="shared" si="14"/>
        <v>7448</v>
      </c>
      <c r="I99" s="57">
        <f>'C-1'!CP116</f>
        <v>6930</v>
      </c>
      <c r="J99" s="57">
        <f>'C-1'!CR116</f>
        <v>0</v>
      </c>
      <c r="K99" s="57">
        <f>'C-1'!CS116</f>
        <v>3</v>
      </c>
      <c r="L99" s="57">
        <f>'C-1'!CT116</f>
        <v>453</v>
      </c>
      <c r="M99" s="14">
        <f>'C-1'!CU116</f>
        <v>0</v>
      </c>
    </row>
    <row r="100" spans="1:13" x14ac:dyDescent="0.35">
      <c r="A100" s="6" t="s">
        <v>168</v>
      </c>
      <c r="B100" s="57">
        <f>+'C-1'!CI117</f>
        <v>2872</v>
      </c>
      <c r="C100" s="57">
        <f>+'C-1'!CJ117</f>
        <v>447</v>
      </c>
      <c r="D100" s="57">
        <f>+'C-1'!CK117</f>
        <v>429</v>
      </c>
      <c r="E100" s="57">
        <f>+'C-1'!CL117</f>
        <v>0</v>
      </c>
      <c r="F100" s="57">
        <f>+'C-1'!CM117</f>
        <v>331</v>
      </c>
      <c r="G100" s="57">
        <f>+'C-1'!CN117</f>
        <v>1203</v>
      </c>
      <c r="H100" s="57">
        <f t="shared" si="14"/>
        <v>2214</v>
      </c>
      <c r="I100" s="57">
        <f>'C-1'!CP117</f>
        <v>2208</v>
      </c>
      <c r="J100" s="57">
        <f>'C-1'!CR117</f>
        <v>3</v>
      </c>
      <c r="K100" s="57">
        <f>'C-1'!CS117</f>
        <v>1</v>
      </c>
      <c r="L100" s="57">
        <f>'C-1'!CT117</f>
        <v>1</v>
      </c>
      <c r="M100" s="14">
        <f>'C-1'!CU117</f>
        <v>0</v>
      </c>
    </row>
    <row r="101" spans="1:13" x14ac:dyDescent="0.35">
      <c r="A101" s="16" t="s">
        <v>175</v>
      </c>
      <c r="B101" s="57">
        <f>+'C-1'!CI118</f>
        <v>2889</v>
      </c>
      <c r="C101" s="57">
        <f>+'C-1'!CJ118</f>
        <v>620</v>
      </c>
      <c r="D101" s="57">
        <f>+'C-1'!CK118</f>
        <v>507</v>
      </c>
      <c r="E101" s="57">
        <f>+'C-1'!CL118</f>
        <v>1</v>
      </c>
      <c r="F101" s="57">
        <f>+'C-1'!CM118</f>
        <v>555</v>
      </c>
      <c r="G101" s="57">
        <f>+'C-1'!CN118</f>
        <v>443</v>
      </c>
      <c r="H101" s="57">
        <f t="shared" si="14"/>
        <v>3019</v>
      </c>
      <c r="I101" s="57">
        <f>'C-1'!CP118</f>
        <v>2939</v>
      </c>
      <c r="J101" s="57">
        <f>'C-1'!CR118</f>
        <v>0</v>
      </c>
      <c r="K101" s="57">
        <f>'C-1'!CS118</f>
        <v>8</v>
      </c>
      <c r="L101" s="57">
        <f>'C-1'!CT118</f>
        <v>5</v>
      </c>
      <c r="M101" s="14">
        <f>'C-1'!CU118</f>
        <v>0</v>
      </c>
    </row>
    <row r="102" spans="1:13" x14ac:dyDescent="0.35">
      <c r="A102" s="19"/>
      <c r="B102" s="60"/>
      <c r="C102" s="60"/>
      <c r="D102" s="60"/>
      <c r="E102" s="60"/>
      <c r="F102" s="60"/>
      <c r="G102" s="60"/>
      <c r="H102" s="60"/>
      <c r="I102" s="60"/>
      <c r="J102" s="60"/>
      <c r="K102" s="20"/>
      <c r="L102" s="19"/>
      <c r="M102" s="87"/>
    </row>
    <row r="103" spans="1:13" x14ac:dyDescent="0.35">
      <c r="A103" s="62" t="s">
        <v>423</v>
      </c>
      <c r="B103" s="4"/>
      <c r="C103" s="4"/>
      <c r="D103" s="4"/>
      <c r="E103" s="4"/>
      <c r="F103" s="4"/>
      <c r="G103" s="4"/>
      <c r="H103" s="4"/>
      <c r="I103" s="4"/>
      <c r="J103" s="4"/>
    </row>
    <row r="104" spans="1:13" x14ac:dyDescent="0.35">
      <c r="B104" s="4"/>
      <c r="C104" s="4"/>
      <c r="D104" s="4"/>
      <c r="E104" s="4"/>
      <c r="F104" s="4"/>
      <c r="G104" s="4"/>
      <c r="H104" s="4"/>
      <c r="I104" s="4"/>
      <c r="J104" s="4"/>
      <c r="K104" s="4"/>
    </row>
    <row r="105" spans="1:13" x14ac:dyDescent="0.35">
      <c r="A105" s="26"/>
    </row>
    <row r="106" spans="1:13" x14ac:dyDescent="0.35"/>
    <row r="107" spans="1:13" x14ac:dyDescent="0.35"/>
    <row r="108" spans="1:13" x14ac:dyDescent="0.35"/>
    <row r="109" spans="1:13" x14ac:dyDescent="0.35"/>
    <row r="110" spans="1:13" x14ac:dyDescent="0.35"/>
    <row r="111" spans="1:13" x14ac:dyDescent="0.35"/>
    <row r="112" spans="1:13"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sheetData>
  <mergeCells count="12">
    <mergeCell ref="H7:H8"/>
    <mergeCell ref="I7:M7"/>
    <mergeCell ref="A3:K3"/>
    <mergeCell ref="A4:K4"/>
    <mergeCell ref="A5:K5"/>
    <mergeCell ref="A7:A8"/>
    <mergeCell ref="B7:B8"/>
    <mergeCell ref="C7:C8"/>
    <mergeCell ref="D7:D8"/>
    <mergeCell ref="F7:F8"/>
    <mergeCell ref="G7:G8"/>
    <mergeCell ref="E7:E8"/>
  </mergeCells>
  <phoneticPr fontId="4" type="noConversion"/>
  <dataValidations count="2">
    <dataValidation type="whole" errorStyle="warning" operator="greaterThan" allowBlank="1" showInputMessage="1" showErrorMessage="1" errorTitle="Advertencia:" error="Verifique que el dato no sea incorrecto, por lo general la cantidad de expedientes en etapa de ejecución es mayor a la cantidad de casos en trámite." sqref="J64 J56 J94 J102:J103" xr:uid="{00000000-0002-0000-0300-000000000000}">
      <formula1>I56</formula1>
    </dataValidation>
    <dataValidation type="whole" errorStyle="warning" operator="greaterThan" allowBlank="1" showInputMessage="1" showErrorMessage="1" errorTitle="Advertencia:" error="Verifique que el dato no sea incorrecto, por lo general la cantidad de expedientes en etapa de ejecución es mayor a la cantidad de casos en trámite." sqref="K104" xr:uid="{00000000-0002-0000-0300-000001000000}">
      <formula1>I104</formula1>
    </dataValidation>
  </dataValidations>
  <pageMargins left="0.75" right="0.75" top="1" bottom="1" header="0" footer="0"/>
  <pageSetup orientation="portrait"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7"/>
  <sheetViews>
    <sheetView workbookViewId="0">
      <selection activeCell="D22" sqref="D22"/>
    </sheetView>
  </sheetViews>
  <sheetFormatPr baseColWidth="10" defaultColWidth="11.54296875" defaultRowHeight="15.5" x14ac:dyDescent="0.35"/>
  <cols>
    <col min="1" max="1" width="90.54296875" style="21" customWidth="1"/>
    <col min="2" max="2" width="18.453125" style="21" customWidth="1"/>
    <col min="3" max="3" width="15.54296875" style="21" bestFit="1" customWidth="1"/>
    <col min="4" max="4" width="17.08984375" style="21" bestFit="1" customWidth="1"/>
    <col min="5" max="5" width="15.54296875" style="21" bestFit="1" customWidth="1"/>
    <col min="6" max="6" width="20.6328125" style="21" bestFit="1" customWidth="1"/>
    <col min="7" max="7" width="21.08984375" style="21" bestFit="1" customWidth="1"/>
    <col min="8" max="9" width="15.54296875" style="21" bestFit="1" customWidth="1"/>
    <col min="10" max="10" width="8.90625" style="21" customWidth="1"/>
    <col min="11" max="16384" width="11.54296875" style="21"/>
  </cols>
  <sheetData>
    <row r="1" spans="1:10" x14ac:dyDescent="0.35">
      <c r="A1" s="3" t="s">
        <v>37</v>
      </c>
      <c r="B1" s="3"/>
      <c r="C1" s="6"/>
      <c r="D1" s="6"/>
      <c r="E1" s="6"/>
      <c r="F1" s="6"/>
      <c r="G1" s="6"/>
      <c r="H1" s="6"/>
      <c r="I1" s="6"/>
      <c r="J1" s="6"/>
    </row>
    <row r="2" spans="1:10" x14ac:dyDescent="0.35">
      <c r="A2" s="7"/>
      <c r="B2" s="7"/>
      <c r="C2" s="6"/>
      <c r="D2" s="6"/>
      <c r="E2" s="6"/>
      <c r="F2" s="6"/>
      <c r="G2" s="6"/>
      <c r="H2" s="6"/>
      <c r="I2" s="6"/>
      <c r="J2" s="6"/>
    </row>
    <row r="3" spans="1:10" x14ac:dyDescent="0.35">
      <c r="A3" s="267" t="s">
        <v>17</v>
      </c>
      <c r="B3" s="267"/>
      <c r="C3" s="267"/>
      <c r="D3" s="267"/>
      <c r="E3" s="267"/>
      <c r="F3" s="267"/>
      <c r="G3" s="267"/>
      <c r="H3" s="267"/>
      <c r="I3" s="267"/>
      <c r="J3" s="7"/>
    </row>
    <row r="4" spans="1:10" x14ac:dyDescent="0.35">
      <c r="A4" s="267" t="s">
        <v>18</v>
      </c>
      <c r="B4" s="267"/>
      <c r="C4" s="267"/>
      <c r="D4" s="267"/>
      <c r="E4" s="267"/>
      <c r="F4" s="267"/>
      <c r="G4" s="267"/>
      <c r="H4" s="267"/>
      <c r="I4" s="267"/>
      <c r="J4" s="7"/>
    </row>
    <row r="5" spans="1:10" x14ac:dyDescent="0.35">
      <c r="A5" s="267" t="s">
        <v>21</v>
      </c>
      <c r="B5" s="267"/>
      <c r="C5" s="267"/>
      <c r="D5" s="267"/>
      <c r="E5" s="267"/>
      <c r="F5" s="267"/>
      <c r="G5" s="267"/>
      <c r="H5" s="267"/>
      <c r="I5" s="267"/>
      <c r="J5" s="7"/>
    </row>
    <row r="6" spans="1:10" x14ac:dyDescent="0.35">
      <c r="A6" s="267" t="s">
        <v>493</v>
      </c>
      <c r="B6" s="267"/>
      <c r="C6" s="267"/>
      <c r="D6" s="267"/>
      <c r="E6" s="267"/>
      <c r="F6" s="267"/>
      <c r="G6" s="267"/>
      <c r="H6" s="267"/>
      <c r="I6" s="267"/>
      <c r="J6" s="7"/>
    </row>
    <row r="7" spans="1:10" x14ac:dyDescent="0.35">
      <c r="A7" s="7"/>
      <c r="B7" s="151" t="b">
        <f>B12='C-2'!AI12</f>
        <v>1</v>
      </c>
      <c r="C7" s="151" t="b">
        <f>C12='C-2'!AJ12</f>
        <v>1</v>
      </c>
      <c r="D7" s="151" t="b">
        <f>D12='C-2'!AK12</f>
        <v>1</v>
      </c>
      <c r="E7" s="151" t="b">
        <f>E12='C-2'!AL12</f>
        <v>1</v>
      </c>
      <c r="F7" s="151" t="b">
        <f>F12='C-2'!AM12</f>
        <v>1</v>
      </c>
      <c r="G7" s="151" t="b">
        <f>G12='C-2'!AN12</f>
        <v>1</v>
      </c>
      <c r="H7" s="151" t="b">
        <f>H12='C-2'!AO12</f>
        <v>1</v>
      </c>
      <c r="I7" s="151" t="b">
        <f>I12='C-2'!AP12</f>
        <v>1</v>
      </c>
      <c r="J7" s="6"/>
    </row>
    <row r="8" spans="1:10" x14ac:dyDescent="0.35">
      <c r="A8" s="271" t="s">
        <v>33</v>
      </c>
      <c r="B8" s="268" t="s">
        <v>13</v>
      </c>
      <c r="C8" s="294" t="s">
        <v>5</v>
      </c>
      <c r="D8" s="295"/>
      <c r="E8" s="295"/>
      <c r="F8" s="295"/>
      <c r="G8" s="295"/>
      <c r="H8" s="295"/>
      <c r="I8" s="295"/>
      <c r="J8" s="6"/>
    </row>
    <row r="9" spans="1:10" x14ac:dyDescent="0.35">
      <c r="A9" s="292"/>
      <c r="B9" s="269"/>
      <c r="C9" s="309" t="s">
        <v>8</v>
      </c>
      <c r="D9" s="309" t="s">
        <v>9</v>
      </c>
      <c r="E9" s="309" t="s">
        <v>10</v>
      </c>
      <c r="F9" s="292" t="s">
        <v>11</v>
      </c>
      <c r="G9" s="292" t="s">
        <v>12</v>
      </c>
      <c r="H9" s="292" t="s">
        <v>179</v>
      </c>
      <c r="I9" s="318" t="s">
        <v>28</v>
      </c>
      <c r="J9" s="6"/>
    </row>
    <row r="10" spans="1:10" x14ac:dyDescent="0.35">
      <c r="A10" s="273"/>
      <c r="B10" s="270"/>
      <c r="C10" s="279"/>
      <c r="D10" s="279"/>
      <c r="E10" s="279"/>
      <c r="F10" s="273"/>
      <c r="G10" s="273"/>
      <c r="H10" s="273"/>
      <c r="I10" s="319"/>
      <c r="J10" s="6"/>
    </row>
    <row r="11" spans="1:10" x14ac:dyDescent="0.35">
      <c r="A11" s="128"/>
      <c r="B11" s="129">
        <f>+'C-2'!AI12</f>
        <v>181184</v>
      </c>
      <c r="C11" s="131">
        <f>+'C-2'!AJ12</f>
        <v>11028</v>
      </c>
      <c r="D11" s="134">
        <f>+'C-2'!AK12</f>
        <v>2235</v>
      </c>
      <c r="E11" s="131">
        <f>+'C-2'!AL12</f>
        <v>4229</v>
      </c>
      <c r="F11" s="130">
        <f>+'C-2'!AM12</f>
        <v>110568</v>
      </c>
      <c r="G11" s="134">
        <f>+'C-2'!AN12</f>
        <v>52845</v>
      </c>
      <c r="H11" s="131">
        <f>+'C-2'!AO12</f>
        <v>9</v>
      </c>
      <c r="I11" s="134">
        <f>+'C-2'!AP12</f>
        <v>270</v>
      </c>
      <c r="J11" s="6"/>
    </row>
    <row r="12" spans="1:10" x14ac:dyDescent="0.35">
      <c r="A12" s="9" t="s">
        <v>19</v>
      </c>
      <c r="B12" s="10">
        <f>SUM(C12:I12)</f>
        <v>181184</v>
      </c>
      <c r="C12" s="10">
        <f t="shared" ref="C12:I12" si="0">C14+C31+C50+C59+C67+C81+C97</f>
        <v>11028</v>
      </c>
      <c r="D12" s="11">
        <f t="shared" si="0"/>
        <v>2235</v>
      </c>
      <c r="E12" s="10">
        <f t="shared" si="0"/>
        <v>4229</v>
      </c>
      <c r="F12" s="22">
        <f t="shared" si="0"/>
        <v>110568</v>
      </c>
      <c r="G12" s="11">
        <f t="shared" si="0"/>
        <v>52845</v>
      </c>
      <c r="H12" s="10">
        <f t="shared" si="0"/>
        <v>9</v>
      </c>
      <c r="I12" s="11">
        <f t="shared" si="0"/>
        <v>270</v>
      </c>
      <c r="J12" s="7"/>
    </row>
    <row r="13" spans="1:10" x14ac:dyDescent="0.35">
      <c r="A13" s="12"/>
      <c r="B13" s="13"/>
      <c r="C13" s="59"/>
      <c r="D13" s="24"/>
      <c r="E13" s="59"/>
      <c r="F13" s="6"/>
      <c r="G13" s="24"/>
      <c r="H13" s="59"/>
      <c r="I13" s="24"/>
      <c r="J13" s="6"/>
    </row>
    <row r="14" spans="1:10" x14ac:dyDescent="0.35">
      <c r="A14" s="15" t="s">
        <v>31</v>
      </c>
      <c r="B14" s="10">
        <f>SUM(C14:I14)</f>
        <v>53374</v>
      </c>
      <c r="C14" s="10">
        <f t="shared" ref="C14:I14" si="1">SUM(C15:C29)</f>
        <v>3025</v>
      </c>
      <c r="D14" s="11">
        <f t="shared" si="1"/>
        <v>625</v>
      </c>
      <c r="E14" s="10">
        <f t="shared" si="1"/>
        <v>1028</v>
      </c>
      <c r="F14" s="22">
        <f t="shared" si="1"/>
        <v>35189</v>
      </c>
      <c r="G14" s="11">
        <f t="shared" si="1"/>
        <v>13440</v>
      </c>
      <c r="H14" s="10">
        <f t="shared" si="1"/>
        <v>0</v>
      </c>
      <c r="I14" s="11">
        <f t="shared" si="1"/>
        <v>67</v>
      </c>
      <c r="J14" s="7"/>
    </row>
    <row r="15" spans="1:10" x14ac:dyDescent="0.35">
      <c r="A15" s="126" t="s">
        <v>413</v>
      </c>
      <c r="B15" s="13">
        <f t="shared" ref="B15:B76" si="2">SUM(C15:I15)</f>
        <v>4376</v>
      </c>
      <c r="C15" s="57">
        <f>+'C-2'!AJ15</f>
        <v>116</v>
      </c>
      <c r="D15" s="14">
        <f>+'C-2'!AK15</f>
        <v>50</v>
      </c>
      <c r="E15" s="57">
        <f>+'C-2'!AL15</f>
        <v>101</v>
      </c>
      <c r="F15" s="5">
        <f>+'C-2'!AM15</f>
        <v>3164</v>
      </c>
      <c r="G15" s="14">
        <f>+'C-2'!AN15</f>
        <v>945</v>
      </c>
      <c r="H15" s="57">
        <f>+'C-2'!AO15</f>
        <v>0</v>
      </c>
      <c r="I15" s="14">
        <f>+'C-2'!AP15</f>
        <v>0</v>
      </c>
      <c r="J15" s="7"/>
    </row>
    <row r="16" spans="1:10" ht="18.5" x14ac:dyDescent="0.35">
      <c r="A16" s="127" t="s">
        <v>484</v>
      </c>
      <c r="B16" s="13">
        <f t="shared" si="2"/>
        <v>2572</v>
      </c>
      <c r="C16" s="57">
        <f>+'C-2'!AJ16</f>
        <v>211</v>
      </c>
      <c r="D16" s="14">
        <f>+'C-2'!AK16</f>
        <v>41</v>
      </c>
      <c r="E16" s="57">
        <f>+'C-2'!AL16</f>
        <v>52</v>
      </c>
      <c r="F16" s="5">
        <f>+'C-2'!AM16</f>
        <v>1948</v>
      </c>
      <c r="G16" s="14">
        <f>+'C-2'!AN16</f>
        <v>320</v>
      </c>
      <c r="H16" s="57">
        <f>+'C-2'!AO16</f>
        <v>0</v>
      </c>
      <c r="I16" s="14">
        <f>+'C-2'!AP16</f>
        <v>0</v>
      </c>
      <c r="J16" s="7"/>
    </row>
    <row r="17" spans="1:10" x14ac:dyDescent="0.35">
      <c r="A17" s="126" t="s">
        <v>120</v>
      </c>
      <c r="B17" s="13">
        <f t="shared" si="2"/>
        <v>159</v>
      </c>
      <c r="C17" s="57">
        <f>+'C-2'!AJ17</f>
        <v>105</v>
      </c>
      <c r="D17" s="14">
        <f>+'C-2'!AK17</f>
        <v>22</v>
      </c>
      <c r="E17" s="57">
        <f>+'C-2'!AL17</f>
        <v>20</v>
      </c>
      <c r="F17" s="5">
        <f>+'C-2'!AM17</f>
        <v>4</v>
      </c>
      <c r="G17" s="14">
        <f>+'C-2'!AN17</f>
        <v>7</v>
      </c>
      <c r="H17" s="57">
        <f>+'C-2'!AO17</f>
        <v>0</v>
      </c>
      <c r="I17" s="14">
        <f>+'C-2'!AP17</f>
        <v>1</v>
      </c>
      <c r="J17" s="7"/>
    </row>
    <row r="18" spans="1:10" x14ac:dyDescent="0.35">
      <c r="A18" s="126" t="s">
        <v>121</v>
      </c>
      <c r="B18" s="13">
        <f t="shared" si="2"/>
        <v>302</v>
      </c>
      <c r="C18" s="57">
        <f>+'C-2'!AJ18</f>
        <v>9</v>
      </c>
      <c r="D18" s="14">
        <f>+'C-2'!AK18</f>
        <v>6</v>
      </c>
      <c r="E18" s="57">
        <f>+'C-2'!AL18</f>
        <v>16</v>
      </c>
      <c r="F18" s="5">
        <f>+'C-2'!AM18</f>
        <v>243</v>
      </c>
      <c r="G18" s="14">
        <f>+'C-2'!AN18</f>
        <v>28</v>
      </c>
      <c r="H18" s="57">
        <f>+'C-2'!AO18</f>
        <v>0</v>
      </c>
      <c r="I18" s="14">
        <f>+'C-2'!AP18</f>
        <v>0</v>
      </c>
      <c r="J18" s="7"/>
    </row>
    <row r="19" spans="1:10" x14ac:dyDescent="0.35">
      <c r="A19" s="126" t="s">
        <v>122</v>
      </c>
      <c r="B19" s="13">
        <f t="shared" si="2"/>
        <v>2878</v>
      </c>
      <c r="C19" s="57">
        <f>+'C-2'!AJ19</f>
        <v>144</v>
      </c>
      <c r="D19" s="14">
        <f>+'C-2'!AK19</f>
        <v>25</v>
      </c>
      <c r="E19" s="57">
        <f>+'C-2'!AL19</f>
        <v>19</v>
      </c>
      <c r="F19" s="5">
        <f>+'C-2'!AM19</f>
        <v>2568</v>
      </c>
      <c r="G19" s="14">
        <f>+'C-2'!AN19</f>
        <v>122</v>
      </c>
      <c r="H19" s="57">
        <f>+'C-2'!AO19</f>
        <v>0</v>
      </c>
      <c r="I19" s="14">
        <f>+'C-2'!AP19</f>
        <v>0</v>
      </c>
      <c r="J19" s="7"/>
    </row>
    <row r="20" spans="1:10" x14ac:dyDescent="0.35">
      <c r="A20" s="126" t="s">
        <v>123</v>
      </c>
      <c r="B20" s="13">
        <f t="shared" si="2"/>
        <v>223</v>
      </c>
      <c r="C20" s="57">
        <f>+'C-2'!AJ20</f>
        <v>95</v>
      </c>
      <c r="D20" s="14">
        <f>+'C-2'!AK20</f>
        <v>1</v>
      </c>
      <c r="E20" s="57">
        <f>+'C-2'!AL20</f>
        <v>32</v>
      </c>
      <c r="F20" s="5">
        <f>+'C-2'!AM20</f>
        <v>31</v>
      </c>
      <c r="G20" s="14">
        <f>+'C-2'!AN20</f>
        <v>64</v>
      </c>
      <c r="H20" s="57">
        <f>+'C-2'!AO20</f>
        <v>0</v>
      </c>
      <c r="I20" s="14">
        <f>+'C-2'!AP20</f>
        <v>0</v>
      </c>
      <c r="J20" s="7"/>
    </row>
    <row r="21" spans="1:10" ht="18.5" x14ac:dyDescent="0.35">
      <c r="A21" s="127" t="s">
        <v>483</v>
      </c>
      <c r="B21" s="13">
        <f t="shared" si="2"/>
        <v>16610</v>
      </c>
      <c r="C21" s="57">
        <f>+'C-2'!AJ23</f>
        <v>1022</v>
      </c>
      <c r="D21" s="14">
        <f>+'C-2'!AK23</f>
        <v>156</v>
      </c>
      <c r="E21" s="57">
        <f>+'C-2'!AL23</f>
        <v>102</v>
      </c>
      <c r="F21" s="5">
        <f>+'C-2'!AM23</f>
        <v>10751</v>
      </c>
      <c r="G21" s="14">
        <f>+'C-2'!AN23</f>
        <v>4575</v>
      </c>
      <c r="H21" s="57">
        <f>+'C-2'!AO23</f>
        <v>0</v>
      </c>
      <c r="I21" s="14">
        <f>+'C-2'!AP23</f>
        <v>4</v>
      </c>
      <c r="J21" s="7"/>
    </row>
    <row r="22" spans="1:10" x14ac:dyDescent="0.35">
      <c r="A22" s="127" t="s">
        <v>169</v>
      </c>
      <c r="B22" s="13">
        <f t="shared" si="2"/>
        <v>4065</v>
      </c>
      <c r="C22" s="57">
        <f>+'C-2'!AJ26</f>
        <v>168</v>
      </c>
      <c r="D22" s="14">
        <f>+'C-2'!AK26</f>
        <v>36</v>
      </c>
      <c r="E22" s="57">
        <f>+'C-2'!AL26</f>
        <v>28</v>
      </c>
      <c r="F22" s="5">
        <f>+'C-2'!AM26</f>
        <v>3245</v>
      </c>
      <c r="G22" s="14">
        <f>+'C-2'!AN26</f>
        <v>588</v>
      </c>
      <c r="H22" s="57">
        <f>+'C-2'!AO26</f>
        <v>0</v>
      </c>
      <c r="I22" s="14">
        <f>+'C-2'!AP26</f>
        <v>0</v>
      </c>
      <c r="J22" s="7"/>
    </row>
    <row r="23" spans="1:10" x14ac:dyDescent="0.35">
      <c r="A23" s="126" t="s">
        <v>124</v>
      </c>
      <c r="B23" s="13">
        <f t="shared" si="2"/>
        <v>1338</v>
      </c>
      <c r="C23" s="57">
        <f>+'C-2'!AJ27</f>
        <v>114</v>
      </c>
      <c r="D23" s="14">
        <f>+'C-2'!AK27</f>
        <v>7</v>
      </c>
      <c r="E23" s="57">
        <f>+'C-2'!AL27</f>
        <v>8</v>
      </c>
      <c r="F23" s="5">
        <f>+'C-2'!AM27</f>
        <v>516</v>
      </c>
      <c r="G23" s="14">
        <f>+'C-2'!AN27</f>
        <v>692</v>
      </c>
      <c r="H23" s="57">
        <f>+'C-2'!AO27</f>
        <v>0</v>
      </c>
      <c r="I23" s="14">
        <f>+'C-2'!AP27</f>
        <v>1</v>
      </c>
      <c r="J23" s="7"/>
    </row>
    <row r="24" spans="1:10" x14ac:dyDescent="0.35">
      <c r="A24" s="126" t="s">
        <v>439</v>
      </c>
      <c r="B24" s="13">
        <f t="shared" si="2"/>
        <v>1008</v>
      </c>
      <c r="C24" s="57">
        <f>+'C-2'!AJ28</f>
        <v>66</v>
      </c>
      <c r="D24" s="14">
        <f>+'C-2'!AK28</f>
        <v>3</v>
      </c>
      <c r="E24" s="57">
        <f>+'C-2'!AL28</f>
        <v>37</v>
      </c>
      <c r="F24" s="5">
        <f>+'C-2'!AM28</f>
        <v>744</v>
      </c>
      <c r="G24" s="14">
        <f>+'C-2'!AN28</f>
        <v>157</v>
      </c>
      <c r="H24" s="57">
        <f>+'C-2'!AO28</f>
        <v>0</v>
      </c>
      <c r="I24" s="14">
        <f>+'C-2'!AP28</f>
        <v>1</v>
      </c>
      <c r="J24" s="7"/>
    </row>
    <row r="25" spans="1:10" x14ac:dyDescent="0.35">
      <c r="A25" s="126" t="s">
        <v>126</v>
      </c>
      <c r="B25" s="13">
        <f t="shared" si="2"/>
        <v>3179</v>
      </c>
      <c r="C25" s="57">
        <f>+'C-2'!AJ29</f>
        <v>371</v>
      </c>
      <c r="D25" s="14">
        <f>+'C-2'!AK29</f>
        <v>22</v>
      </c>
      <c r="E25" s="57">
        <f>+'C-2'!AL29</f>
        <v>107</v>
      </c>
      <c r="F25" s="5">
        <f>+'C-2'!AM29</f>
        <v>404</v>
      </c>
      <c r="G25" s="14">
        <f>+'C-2'!AN29</f>
        <v>2253</v>
      </c>
      <c r="H25" s="57">
        <f>+'C-2'!AO29</f>
        <v>0</v>
      </c>
      <c r="I25" s="14">
        <f>+'C-2'!AP29</f>
        <v>22</v>
      </c>
      <c r="J25" s="7"/>
    </row>
    <row r="26" spans="1:10" x14ac:dyDescent="0.35">
      <c r="A26" s="127" t="s">
        <v>404</v>
      </c>
      <c r="B26" s="13">
        <f t="shared" si="2"/>
        <v>8492</v>
      </c>
      <c r="C26" s="57">
        <f>+'C-2'!AJ30</f>
        <v>41</v>
      </c>
      <c r="D26" s="14">
        <f>+'C-2'!AK30</f>
        <v>242</v>
      </c>
      <c r="E26" s="57">
        <f>+'C-2'!AL30</f>
        <v>77</v>
      </c>
      <c r="F26" s="5">
        <f>+'C-2'!AM30</f>
        <v>5256</v>
      </c>
      <c r="G26" s="14">
        <f>+'C-2'!AN30</f>
        <v>2875</v>
      </c>
      <c r="H26" s="57">
        <f>+'C-2'!AO30</f>
        <v>0</v>
      </c>
      <c r="I26" s="14">
        <f>+'C-2'!AP30</f>
        <v>1</v>
      </c>
      <c r="J26" s="7"/>
    </row>
    <row r="27" spans="1:10" x14ac:dyDescent="0.35">
      <c r="A27" s="126" t="s">
        <v>441</v>
      </c>
      <c r="B27" s="13">
        <f t="shared" si="2"/>
        <v>2142</v>
      </c>
      <c r="C27" s="57">
        <f>+'C-2'!AJ31</f>
        <v>328</v>
      </c>
      <c r="D27" s="14">
        <f>+'C-2'!AK31</f>
        <v>10</v>
      </c>
      <c r="E27" s="57">
        <f>+'C-2'!AL31</f>
        <v>60</v>
      </c>
      <c r="F27" s="5">
        <f>+'C-2'!AM31</f>
        <v>1528</v>
      </c>
      <c r="G27" s="14">
        <f>+'C-2'!AN31</f>
        <v>180</v>
      </c>
      <c r="H27" s="57">
        <f>+'C-2'!AO31</f>
        <v>0</v>
      </c>
      <c r="I27" s="14">
        <f>+'C-2'!AP31</f>
        <v>36</v>
      </c>
      <c r="J27" s="7"/>
    </row>
    <row r="28" spans="1:10" x14ac:dyDescent="0.35">
      <c r="A28" s="126" t="s">
        <v>482</v>
      </c>
      <c r="B28" s="13">
        <f t="shared" si="2"/>
        <v>709</v>
      </c>
      <c r="C28" s="57">
        <f>+'C-2'!AJ32</f>
        <v>19</v>
      </c>
      <c r="D28" s="14">
        <f>+'C-2'!AK32</f>
        <v>3</v>
      </c>
      <c r="E28" s="57">
        <f>+'C-2'!AL32</f>
        <v>3</v>
      </c>
      <c r="F28" s="5">
        <f>+'C-2'!AM32</f>
        <v>388</v>
      </c>
      <c r="G28" s="14">
        <f>+'C-2'!AN32</f>
        <v>295</v>
      </c>
      <c r="H28" s="57">
        <f>+'C-2'!AO32</f>
        <v>0</v>
      </c>
      <c r="I28" s="14">
        <f>+'C-2'!AP32</f>
        <v>1</v>
      </c>
      <c r="J28" s="7"/>
    </row>
    <row r="29" spans="1:10" x14ac:dyDescent="0.35">
      <c r="A29" s="126" t="s">
        <v>408</v>
      </c>
      <c r="B29" s="13">
        <f t="shared" si="2"/>
        <v>5321</v>
      </c>
      <c r="C29" s="57">
        <f>+'C-2'!AJ101</f>
        <v>216</v>
      </c>
      <c r="D29" s="14">
        <f>+'C-2'!AK101</f>
        <v>1</v>
      </c>
      <c r="E29" s="57">
        <f>+'C-2'!AL101</f>
        <v>366</v>
      </c>
      <c r="F29" s="5">
        <f>+'C-2'!AM101</f>
        <v>4399</v>
      </c>
      <c r="G29" s="14">
        <f>+'C-2'!AN101</f>
        <v>339</v>
      </c>
      <c r="H29" s="57">
        <f>+'C-2'!AO101</f>
        <v>0</v>
      </c>
      <c r="I29" s="14">
        <f>+'C-2'!AP101</f>
        <v>0</v>
      </c>
      <c r="J29" s="7"/>
    </row>
    <row r="30" spans="1:10" x14ac:dyDescent="0.35">
      <c r="A30" s="18"/>
      <c r="B30" s="13"/>
      <c r="C30" s="59"/>
      <c r="D30" s="24"/>
      <c r="E30" s="59"/>
      <c r="F30" s="6"/>
      <c r="G30" s="24"/>
      <c r="H30" s="59"/>
      <c r="I30" s="24"/>
      <c r="J30" s="6"/>
    </row>
    <row r="31" spans="1:10" x14ac:dyDescent="0.35">
      <c r="A31" s="15" t="s">
        <v>22</v>
      </c>
      <c r="B31" s="10">
        <f t="shared" si="2"/>
        <v>32866</v>
      </c>
      <c r="C31" s="10">
        <f t="shared" ref="C31:I31" si="3">SUM(C32:C48)</f>
        <v>1498</v>
      </c>
      <c r="D31" s="11">
        <f t="shared" si="3"/>
        <v>283</v>
      </c>
      <c r="E31" s="10">
        <f t="shared" si="3"/>
        <v>1134</v>
      </c>
      <c r="F31" s="22">
        <f t="shared" si="3"/>
        <v>24188</v>
      </c>
      <c r="G31" s="11">
        <f t="shared" si="3"/>
        <v>5717</v>
      </c>
      <c r="H31" s="10">
        <f t="shared" si="3"/>
        <v>6</v>
      </c>
      <c r="I31" s="11">
        <f t="shared" si="3"/>
        <v>40</v>
      </c>
      <c r="J31" s="7"/>
    </row>
    <row r="32" spans="1:10" x14ac:dyDescent="0.35">
      <c r="A32" s="127" t="s">
        <v>415</v>
      </c>
      <c r="B32" s="13">
        <f t="shared" si="2"/>
        <v>5340</v>
      </c>
      <c r="C32" s="57">
        <f>+'C-2'!AJ35</f>
        <v>388</v>
      </c>
      <c r="D32" s="14">
        <f>+'C-2'!AK35</f>
        <v>93</v>
      </c>
      <c r="E32" s="57">
        <f>+'C-2'!AL35</f>
        <v>11</v>
      </c>
      <c r="F32" s="5">
        <f>+'C-2'!AM35</f>
        <v>4055</v>
      </c>
      <c r="G32" s="14">
        <f>+'C-2'!AN35</f>
        <v>783</v>
      </c>
      <c r="H32" s="57">
        <f>+'C-2'!AO35</f>
        <v>0</v>
      </c>
      <c r="I32" s="14">
        <f>+'C-2'!AP35</f>
        <v>10</v>
      </c>
      <c r="J32" s="7"/>
    </row>
    <row r="33" spans="1:10" x14ac:dyDescent="0.35">
      <c r="A33" s="126" t="s">
        <v>442</v>
      </c>
      <c r="B33" s="13">
        <f t="shared" si="2"/>
        <v>958</v>
      </c>
      <c r="C33" s="57">
        <f>+'C-2'!AJ36</f>
        <v>65</v>
      </c>
      <c r="D33" s="14">
        <f>+'C-2'!AK36</f>
        <v>9</v>
      </c>
      <c r="E33" s="57">
        <f>+'C-2'!AL36</f>
        <v>9</v>
      </c>
      <c r="F33" s="5">
        <f>+'C-2'!AM36</f>
        <v>376</v>
      </c>
      <c r="G33" s="14">
        <f>+'C-2'!AN36</f>
        <v>498</v>
      </c>
      <c r="H33" s="57">
        <f>+'C-2'!AO36</f>
        <v>0</v>
      </c>
      <c r="I33" s="14">
        <f>+'C-2'!AP36</f>
        <v>1</v>
      </c>
      <c r="J33" s="7"/>
    </row>
    <row r="34" spans="1:10" x14ac:dyDescent="0.35">
      <c r="A34" s="126" t="s">
        <v>130</v>
      </c>
      <c r="B34" s="13">
        <f t="shared" si="2"/>
        <v>1003</v>
      </c>
      <c r="C34" s="57">
        <f>+'C-2'!AJ37</f>
        <v>39</v>
      </c>
      <c r="D34" s="14">
        <f>+'C-2'!AK37</f>
        <v>15</v>
      </c>
      <c r="E34" s="57">
        <f>+'C-2'!AL37</f>
        <v>9</v>
      </c>
      <c r="F34" s="5">
        <f>+'C-2'!AM37</f>
        <v>586</v>
      </c>
      <c r="G34" s="14">
        <f>+'C-2'!AN37</f>
        <v>348</v>
      </c>
      <c r="H34" s="57">
        <f>+'C-2'!AO37</f>
        <v>0</v>
      </c>
      <c r="I34" s="14">
        <f>+'C-2'!AP37</f>
        <v>6</v>
      </c>
      <c r="J34" s="7"/>
    </row>
    <row r="35" spans="1:10" x14ac:dyDescent="0.35">
      <c r="A35" s="126" t="s">
        <v>133</v>
      </c>
      <c r="B35" s="13">
        <f t="shared" si="2"/>
        <v>125</v>
      </c>
      <c r="C35" s="57">
        <f>+'C-2'!AJ38</f>
        <v>37</v>
      </c>
      <c r="D35" s="14">
        <f>+'C-2'!AK38</f>
        <v>1</v>
      </c>
      <c r="E35" s="57">
        <f>+'C-2'!AL38</f>
        <v>6</v>
      </c>
      <c r="F35" s="5">
        <f>+'C-2'!AM38</f>
        <v>29</v>
      </c>
      <c r="G35" s="14">
        <f>+'C-2'!AN38</f>
        <v>50</v>
      </c>
      <c r="H35" s="57">
        <f>+'C-2'!AO38</f>
        <v>0</v>
      </c>
      <c r="I35" s="14">
        <f>+'C-2'!AP38</f>
        <v>2</v>
      </c>
      <c r="J35" s="7"/>
    </row>
    <row r="36" spans="1:10" x14ac:dyDescent="0.35">
      <c r="A36" s="126" t="s">
        <v>444</v>
      </c>
      <c r="B36" s="13">
        <f t="shared" si="2"/>
        <v>1130</v>
      </c>
      <c r="C36" s="57">
        <f>+'C-2'!AJ39</f>
        <v>26</v>
      </c>
      <c r="D36" s="14">
        <f>+'C-2'!AK39</f>
        <v>9</v>
      </c>
      <c r="E36" s="57">
        <f>+'C-2'!AL39</f>
        <v>5</v>
      </c>
      <c r="F36" s="5">
        <f>+'C-2'!AM39</f>
        <v>295</v>
      </c>
      <c r="G36" s="14">
        <f>+'C-2'!AN39</f>
        <v>795</v>
      </c>
      <c r="H36" s="57">
        <f>+'C-2'!AO39</f>
        <v>0</v>
      </c>
      <c r="I36" s="14">
        <f>+'C-2'!AP39</f>
        <v>0</v>
      </c>
      <c r="J36" s="7"/>
    </row>
    <row r="37" spans="1:10" x14ac:dyDescent="0.35">
      <c r="A37" s="127" t="s">
        <v>406</v>
      </c>
      <c r="B37" s="13">
        <f t="shared" si="2"/>
        <v>6960</v>
      </c>
      <c r="C37" s="57">
        <f>+'C-2'!AJ42</f>
        <v>335</v>
      </c>
      <c r="D37" s="14">
        <f>+'C-2'!AK42</f>
        <v>7</v>
      </c>
      <c r="E37" s="57">
        <f>+'C-2'!AL42</f>
        <v>733</v>
      </c>
      <c r="F37" s="5">
        <f>+'C-2'!AM42</f>
        <v>5802</v>
      </c>
      <c r="G37" s="14">
        <f>+'C-2'!AN42</f>
        <v>83</v>
      </c>
      <c r="H37" s="57">
        <f>+'C-2'!AO42</f>
        <v>0</v>
      </c>
      <c r="I37" s="14">
        <f>+'C-2'!AP42</f>
        <v>0</v>
      </c>
      <c r="J37" s="7"/>
    </row>
    <row r="38" spans="1:10" x14ac:dyDescent="0.35">
      <c r="A38" s="126" t="s">
        <v>445</v>
      </c>
      <c r="B38" s="13">
        <f t="shared" si="2"/>
        <v>2186</v>
      </c>
      <c r="C38" s="57">
        <f>+'C-2'!AJ43</f>
        <v>68</v>
      </c>
      <c r="D38" s="14">
        <f>+'C-2'!AK43</f>
        <v>52</v>
      </c>
      <c r="E38" s="57">
        <f>+'C-2'!AL43</f>
        <v>121</v>
      </c>
      <c r="F38" s="5">
        <f>+'C-2'!AM43</f>
        <v>1945</v>
      </c>
      <c r="G38" s="14">
        <f>+'C-2'!AN43</f>
        <v>0</v>
      </c>
      <c r="H38" s="57">
        <f>+'C-2'!AO43</f>
        <v>0</v>
      </c>
      <c r="I38" s="14">
        <f>+'C-2'!AP43</f>
        <v>0</v>
      </c>
      <c r="J38" s="7"/>
    </row>
    <row r="39" spans="1:10" x14ac:dyDescent="0.35">
      <c r="A39" s="126" t="s">
        <v>446</v>
      </c>
      <c r="B39" s="13">
        <f t="shared" si="2"/>
        <v>1401</v>
      </c>
      <c r="C39" s="57">
        <f>+'C-2'!AJ44</f>
        <v>69</v>
      </c>
      <c r="D39" s="14">
        <f>+'C-2'!AK44</f>
        <v>24</v>
      </c>
      <c r="E39" s="57">
        <f>+'C-2'!AL44</f>
        <v>79</v>
      </c>
      <c r="F39" s="5">
        <f>+'C-2'!AM44</f>
        <v>916</v>
      </c>
      <c r="G39" s="14">
        <f>+'C-2'!AN44</f>
        <v>313</v>
      </c>
      <c r="H39" s="57">
        <f>+'C-2'!AO44</f>
        <v>0</v>
      </c>
      <c r="I39" s="14">
        <f>+'C-2'!AP44</f>
        <v>0</v>
      </c>
      <c r="J39" s="7"/>
    </row>
    <row r="40" spans="1:10" x14ac:dyDescent="0.35">
      <c r="A40" s="126" t="s">
        <v>447</v>
      </c>
      <c r="B40" s="13">
        <f t="shared" si="2"/>
        <v>718</v>
      </c>
      <c r="C40" s="57">
        <f>+'C-2'!AJ45</f>
        <v>27</v>
      </c>
      <c r="D40" s="14">
        <f>+'C-2'!AK45</f>
        <v>8</v>
      </c>
      <c r="E40" s="57">
        <f>+'C-2'!AL45</f>
        <v>4</v>
      </c>
      <c r="F40" s="5">
        <f>+'C-2'!AM45</f>
        <v>539</v>
      </c>
      <c r="G40" s="14">
        <f>+'C-2'!AN45</f>
        <v>140</v>
      </c>
      <c r="H40" s="57">
        <f>+'C-2'!AO45</f>
        <v>0</v>
      </c>
      <c r="I40" s="14">
        <f>+'C-2'!AP45</f>
        <v>0</v>
      </c>
      <c r="J40" s="7"/>
    </row>
    <row r="41" spans="1:10" x14ac:dyDescent="0.35">
      <c r="A41" s="126" t="s">
        <v>448</v>
      </c>
      <c r="B41" s="13">
        <f t="shared" si="2"/>
        <v>1189</v>
      </c>
      <c r="C41" s="57">
        <f>+'C-2'!AJ46</f>
        <v>66</v>
      </c>
      <c r="D41" s="14">
        <f>+'C-2'!AK46</f>
        <v>29</v>
      </c>
      <c r="E41" s="57">
        <f>+'C-2'!AL46</f>
        <v>5</v>
      </c>
      <c r="F41" s="5">
        <f>+'C-2'!AM46</f>
        <v>869</v>
      </c>
      <c r="G41" s="14">
        <f>+'C-2'!AN46</f>
        <v>216</v>
      </c>
      <c r="H41" s="57">
        <f>+'C-2'!AO46</f>
        <v>0</v>
      </c>
      <c r="I41" s="14">
        <f>+'C-2'!AP46</f>
        <v>4</v>
      </c>
      <c r="J41" s="7"/>
    </row>
    <row r="42" spans="1:10" x14ac:dyDescent="0.35">
      <c r="A42" s="126" t="s">
        <v>176</v>
      </c>
      <c r="B42" s="13">
        <f t="shared" si="2"/>
        <v>2675</v>
      </c>
      <c r="C42" s="57">
        <f>+'C-2'!AJ49</f>
        <v>58</v>
      </c>
      <c r="D42" s="14">
        <f>+'C-2'!AK49</f>
        <v>4</v>
      </c>
      <c r="E42" s="57">
        <f>+'C-2'!AL49</f>
        <v>11</v>
      </c>
      <c r="F42" s="5">
        <f>+'C-2'!AM49</f>
        <v>2590</v>
      </c>
      <c r="G42" s="14">
        <f>+'C-2'!AN49</f>
        <v>11</v>
      </c>
      <c r="H42" s="57">
        <f>+'C-2'!AO49</f>
        <v>0</v>
      </c>
      <c r="I42" s="14">
        <f>+'C-2'!AP49</f>
        <v>1</v>
      </c>
      <c r="J42" s="7"/>
    </row>
    <row r="43" spans="1:10" x14ac:dyDescent="0.35">
      <c r="A43" s="126" t="s">
        <v>449</v>
      </c>
      <c r="B43" s="13">
        <f t="shared" si="2"/>
        <v>463</v>
      </c>
      <c r="C43" s="57">
        <f>+'C-2'!AJ50</f>
        <v>6</v>
      </c>
      <c r="D43" s="14">
        <f>+'C-2'!AK50</f>
        <v>3</v>
      </c>
      <c r="E43" s="57">
        <f>+'C-2'!AL50</f>
        <v>3</v>
      </c>
      <c r="F43" s="5">
        <f>+'C-2'!AM50</f>
        <v>337</v>
      </c>
      <c r="G43" s="14">
        <f>+'C-2'!AN50</f>
        <v>112</v>
      </c>
      <c r="H43" s="57">
        <f>+'C-2'!AO50</f>
        <v>0</v>
      </c>
      <c r="I43" s="14">
        <f>+'C-2'!AP50</f>
        <v>2</v>
      </c>
      <c r="J43" s="7"/>
    </row>
    <row r="44" spans="1:10" x14ac:dyDescent="0.35">
      <c r="A44" s="126" t="s">
        <v>450</v>
      </c>
      <c r="B44" s="13">
        <f t="shared" si="2"/>
        <v>734</v>
      </c>
      <c r="C44" s="57">
        <f>+'C-2'!AJ51</f>
        <v>13</v>
      </c>
      <c r="D44" s="14">
        <f>+'C-2'!AK51</f>
        <v>4</v>
      </c>
      <c r="E44" s="57">
        <f>+'C-2'!AL51</f>
        <v>47</v>
      </c>
      <c r="F44" s="5">
        <f>+'C-2'!AM51</f>
        <v>649</v>
      </c>
      <c r="G44" s="14">
        <f>+'C-2'!AN51</f>
        <v>21</v>
      </c>
      <c r="H44" s="57">
        <f>+'C-2'!AO51</f>
        <v>0</v>
      </c>
      <c r="I44" s="14">
        <f>+'C-2'!AP51</f>
        <v>0</v>
      </c>
      <c r="J44" s="7"/>
    </row>
    <row r="45" spans="1:10" x14ac:dyDescent="0.35">
      <c r="A45" s="126" t="s">
        <v>391</v>
      </c>
      <c r="B45" s="13">
        <f t="shared" si="2"/>
        <v>4147</v>
      </c>
      <c r="C45" s="57">
        <f>+'C-2'!AJ52</f>
        <v>174</v>
      </c>
      <c r="D45" s="14">
        <f>+'C-2'!AK52</f>
        <v>12</v>
      </c>
      <c r="E45" s="57">
        <f>+'C-2'!AL52</f>
        <v>37</v>
      </c>
      <c r="F45" s="5">
        <f>+'C-2'!AM52</f>
        <v>2455</v>
      </c>
      <c r="G45" s="14">
        <f>+'C-2'!AN52</f>
        <v>1455</v>
      </c>
      <c r="H45" s="57">
        <f>+'C-2'!AO52</f>
        <v>0</v>
      </c>
      <c r="I45" s="14">
        <f>+'C-2'!AP52</f>
        <v>14</v>
      </c>
      <c r="J45" s="7"/>
    </row>
    <row r="46" spans="1:10" x14ac:dyDescent="0.35">
      <c r="A46" s="126" t="s">
        <v>392</v>
      </c>
      <c r="B46" s="13">
        <f t="shared" si="2"/>
        <v>388</v>
      </c>
      <c r="C46" s="57">
        <f>+'C-2'!AJ53</f>
        <v>11</v>
      </c>
      <c r="D46" s="14">
        <f>+'C-2'!AK53</f>
        <v>0</v>
      </c>
      <c r="E46" s="57">
        <f>+'C-2'!AL53</f>
        <v>8</v>
      </c>
      <c r="F46" s="5">
        <f>+'C-2'!AM53</f>
        <v>129</v>
      </c>
      <c r="G46" s="14">
        <f>+'C-2'!AN53</f>
        <v>234</v>
      </c>
      <c r="H46" s="57">
        <f>+'C-2'!AO53</f>
        <v>6</v>
      </c>
      <c r="I46" s="14">
        <f>+'C-2'!AP53</f>
        <v>0</v>
      </c>
      <c r="J46" s="7"/>
    </row>
    <row r="47" spans="1:10" x14ac:dyDescent="0.35">
      <c r="A47" s="126" t="s">
        <v>139</v>
      </c>
      <c r="B47" s="13">
        <f t="shared" si="2"/>
        <v>2073</v>
      </c>
      <c r="C47" s="57">
        <f>+'C-2'!AJ54</f>
        <v>99</v>
      </c>
      <c r="D47" s="14">
        <f>+'C-2'!AK54</f>
        <v>10</v>
      </c>
      <c r="E47" s="57">
        <f>+'C-2'!AL54</f>
        <v>44</v>
      </c>
      <c r="F47" s="5">
        <f>+'C-2'!AM54</f>
        <v>1285</v>
      </c>
      <c r="G47" s="14">
        <f>+'C-2'!AN54</f>
        <v>635</v>
      </c>
      <c r="H47" s="57">
        <f>+'C-2'!AO54</f>
        <v>0</v>
      </c>
      <c r="I47" s="14">
        <f>+'C-2'!AP54</f>
        <v>0</v>
      </c>
      <c r="J47" s="7"/>
    </row>
    <row r="48" spans="1:10" x14ac:dyDescent="0.35">
      <c r="A48" s="126" t="s">
        <v>452</v>
      </c>
      <c r="B48" s="13">
        <f t="shared" si="2"/>
        <v>1376</v>
      </c>
      <c r="C48" s="57">
        <f>+'C-2'!AJ55</f>
        <v>17</v>
      </c>
      <c r="D48" s="14">
        <f>+'C-2'!AK55</f>
        <v>3</v>
      </c>
      <c r="E48" s="57">
        <f>+'C-2'!AL55</f>
        <v>2</v>
      </c>
      <c r="F48" s="5">
        <f>+'C-2'!AM55</f>
        <v>1331</v>
      </c>
      <c r="G48" s="14">
        <f>+'C-2'!AN55</f>
        <v>23</v>
      </c>
      <c r="H48" s="57">
        <f>+'C-2'!AO55</f>
        <v>0</v>
      </c>
      <c r="I48" s="14">
        <f>+'C-2'!AP55</f>
        <v>0</v>
      </c>
      <c r="J48" s="7"/>
    </row>
    <row r="49" spans="1:10" x14ac:dyDescent="0.35">
      <c r="A49" s="18"/>
      <c r="B49" s="13"/>
      <c r="C49" s="59"/>
      <c r="D49" s="24"/>
      <c r="E49" s="59"/>
      <c r="F49" s="6"/>
      <c r="G49" s="24"/>
      <c r="H49" s="59"/>
      <c r="I49" s="24"/>
      <c r="J49" s="6"/>
    </row>
    <row r="50" spans="1:10" x14ac:dyDescent="0.35">
      <c r="A50" s="15" t="s">
        <v>23</v>
      </c>
      <c r="B50" s="10">
        <f t="shared" si="2"/>
        <v>18669</v>
      </c>
      <c r="C50" s="10">
        <f t="shared" ref="C50:I50" si="4">SUM(C51:C57)</f>
        <v>1339</v>
      </c>
      <c r="D50" s="11">
        <f t="shared" si="4"/>
        <v>109</v>
      </c>
      <c r="E50" s="10">
        <f t="shared" si="4"/>
        <v>452</v>
      </c>
      <c r="F50" s="22">
        <f t="shared" si="4"/>
        <v>6801</v>
      </c>
      <c r="G50" s="11">
        <f t="shared" si="4"/>
        <v>9911</v>
      </c>
      <c r="H50" s="10">
        <f t="shared" si="4"/>
        <v>0</v>
      </c>
      <c r="I50" s="11">
        <f t="shared" si="4"/>
        <v>57</v>
      </c>
      <c r="J50" s="7"/>
    </row>
    <row r="51" spans="1:10" x14ac:dyDescent="0.35">
      <c r="A51" s="127" t="s">
        <v>170</v>
      </c>
      <c r="B51" s="13">
        <f t="shared" si="2"/>
        <v>8284</v>
      </c>
      <c r="C51" s="57">
        <f>+'C-2'!AJ58</f>
        <v>766</v>
      </c>
      <c r="D51" s="14">
        <f>+'C-2'!AK58</f>
        <v>35</v>
      </c>
      <c r="E51" s="57">
        <f>+'C-2'!AL58</f>
        <v>97</v>
      </c>
      <c r="F51" s="5">
        <f>+'C-2'!AM58</f>
        <v>2822</v>
      </c>
      <c r="G51" s="14">
        <f>+'C-2'!AN58</f>
        <v>4518</v>
      </c>
      <c r="H51" s="57">
        <f>+'C-2'!AO58</f>
        <v>0</v>
      </c>
      <c r="I51" s="14">
        <f>+'C-2'!AP58</f>
        <v>46</v>
      </c>
      <c r="J51" s="7"/>
    </row>
    <row r="52" spans="1:10" x14ac:dyDescent="0.35">
      <c r="A52" s="127" t="s">
        <v>386</v>
      </c>
      <c r="B52" s="13">
        <f t="shared" si="2"/>
        <v>2525</v>
      </c>
      <c r="C52" s="57">
        <f>+'C-2'!AJ59</f>
        <v>326</v>
      </c>
      <c r="D52" s="14">
        <f>+'C-2'!AK59</f>
        <v>20</v>
      </c>
      <c r="E52" s="57">
        <f>+'C-2'!AL59</f>
        <v>188</v>
      </c>
      <c r="F52" s="5">
        <f>+'C-2'!AM59</f>
        <v>860</v>
      </c>
      <c r="G52" s="14">
        <f>+'C-2'!AN59</f>
        <v>1131</v>
      </c>
      <c r="H52" s="57">
        <f>+'C-2'!AO59</f>
        <v>0</v>
      </c>
      <c r="I52" s="14">
        <f>+'C-2'!AP59</f>
        <v>0</v>
      </c>
      <c r="J52" s="7"/>
    </row>
    <row r="53" spans="1:10" x14ac:dyDescent="0.35">
      <c r="A53" s="126" t="s">
        <v>453</v>
      </c>
      <c r="B53" s="13">
        <f t="shared" si="2"/>
        <v>2208</v>
      </c>
      <c r="C53" s="57">
        <f>+'C-2'!AJ60</f>
        <v>125</v>
      </c>
      <c r="D53" s="14">
        <f>+'C-2'!AK60</f>
        <v>33</v>
      </c>
      <c r="E53" s="57">
        <f>+'C-2'!AL60</f>
        <v>47</v>
      </c>
      <c r="F53" s="5">
        <f>+'C-2'!AM60</f>
        <v>1015</v>
      </c>
      <c r="G53" s="14">
        <f>+'C-2'!AN60</f>
        <v>984</v>
      </c>
      <c r="H53" s="57">
        <f>+'C-2'!AO60</f>
        <v>0</v>
      </c>
      <c r="I53" s="14">
        <f>+'C-2'!AP60</f>
        <v>4</v>
      </c>
      <c r="J53" s="7"/>
    </row>
    <row r="54" spans="1:10" x14ac:dyDescent="0.35">
      <c r="A54" s="126" t="s">
        <v>454</v>
      </c>
      <c r="B54" s="13">
        <f t="shared" si="2"/>
        <v>586</v>
      </c>
      <c r="C54" s="57">
        <f>+'C-2'!AJ61</f>
        <v>9</v>
      </c>
      <c r="D54" s="14">
        <f>+'C-2'!AK61</f>
        <v>0</v>
      </c>
      <c r="E54" s="57">
        <f>+'C-2'!AL61</f>
        <v>2</v>
      </c>
      <c r="F54" s="5">
        <f>+'C-2'!AM61</f>
        <v>162</v>
      </c>
      <c r="G54" s="14">
        <f>+'C-2'!AN61</f>
        <v>410</v>
      </c>
      <c r="H54" s="57">
        <f>+'C-2'!AO61</f>
        <v>0</v>
      </c>
      <c r="I54" s="14">
        <f>+'C-2'!AP61</f>
        <v>3</v>
      </c>
      <c r="J54" s="7"/>
    </row>
    <row r="55" spans="1:10" x14ac:dyDescent="0.35">
      <c r="A55" s="126" t="s">
        <v>143</v>
      </c>
      <c r="B55" s="13">
        <f t="shared" si="2"/>
        <v>3364</v>
      </c>
      <c r="C55" s="57">
        <f>+'C-2'!AJ62</f>
        <v>57</v>
      </c>
      <c r="D55" s="14">
        <f>+'C-2'!AK62</f>
        <v>19</v>
      </c>
      <c r="E55" s="57">
        <f>+'C-2'!AL62</f>
        <v>106</v>
      </c>
      <c r="F55" s="5">
        <f>+'C-2'!AM62</f>
        <v>887</v>
      </c>
      <c r="G55" s="14">
        <f>+'C-2'!AN62</f>
        <v>2293</v>
      </c>
      <c r="H55" s="57">
        <f>+'C-2'!AO62</f>
        <v>0</v>
      </c>
      <c r="I55" s="14">
        <f>+'C-2'!AP62</f>
        <v>2</v>
      </c>
      <c r="J55" s="7"/>
    </row>
    <row r="56" spans="1:10" x14ac:dyDescent="0.35">
      <c r="A56" s="126" t="s">
        <v>455</v>
      </c>
      <c r="B56" s="13">
        <f t="shared" si="2"/>
        <v>915</v>
      </c>
      <c r="C56" s="57">
        <f>+'C-2'!AJ63</f>
        <v>37</v>
      </c>
      <c r="D56" s="14">
        <f>+'C-2'!AK63</f>
        <v>2</v>
      </c>
      <c r="E56" s="57">
        <f>+'C-2'!AL63</f>
        <v>10</v>
      </c>
      <c r="F56" s="5">
        <f>+'C-2'!AM63</f>
        <v>684</v>
      </c>
      <c r="G56" s="14">
        <f>+'C-2'!AN63</f>
        <v>180</v>
      </c>
      <c r="H56" s="57">
        <f>+'C-2'!AO63</f>
        <v>0</v>
      </c>
      <c r="I56" s="14">
        <f>+'C-2'!AP63</f>
        <v>2</v>
      </c>
      <c r="J56" s="7"/>
    </row>
    <row r="57" spans="1:10" x14ac:dyDescent="0.35">
      <c r="A57" s="126" t="s">
        <v>485</v>
      </c>
      <c r="B57" s="13">
        <f t="shared" si="2"/>
        <v>787</v>
      </c>
      <c r="C57" s="57">
        <f>+'C-2'!AJ64</f>
        <v>19</v>
      </c>
      <c r="D57" s="14">
        <f>+'C-2'!AK64</f>
        <v>0</v>
      </c>
      <c r="E57" s="57">
        <f>+'C-2'!AL64</f>
        <v>2</v>
      </c>
      <c r="F57" s="5">
        <f>+'C-2'!AM64</f>
        <v>371</v>
      </c>
      <c r="G57" s="14">
        <f>+'C-2'!AN64</f>
        <v>395</v>
      </c>
      <c r="H57" s="57">
        <f>+'C-2'!AO64</f>
        <v>0</v>
      </c>
      <c r="I57" s="14">
        <f>+'C-2'!AP64</f>
        <v>0</v>
      </c>
      <c r="J57" s="7"/>
    </row>
    <row r="58" spans="1:10" x14ac:dyDescent="0.35">
      <c r="A58" s="17"/>
      <c r="B58" s="13"/>
      <c r="C58" s="132"/>
      <c r="D58" s="135"/>
      <c r="E58" s="132"/>
      <c r="F58" s="7"/>
      <c r="G58" s="135"/>
      <c r="H58" s="132"/>
      <c r="I58" s="135"/>
      <c r="J58" s="7"/>
    </row>
    <row r="59" spans="1:10" x14ac:dyDescent="0.35">
      <c r="A59" s="15" t="s">
        <v>24</v>
      </c>
      <c r="B59" s="10">
        <f t="shared" si="2"/>
        <v>18067</v>
      </c>
      <c r="C59" s="10">
        <f t="shared" ref="C59:I59" si="5">SUM(C60:C65)</f>
        <v>826</v>
      </c>
      <c r="D59" s="11">
        <f t="shared" si="5"/>
        <v>115</v>
      </c>
      <c r="E59" s="10">
        <f t="shared" si="5"/>
        <v>145</v>
      </c>
      <c r="F59" s="22">
        <f t="shared" si="5"/>
        <v>11813</v>
      </c>
      <c r="G59" s="11">
        <f t="shared" si="5"/>
        <v>5130</v>
      </c>
      <c r="H59" s="10">
        <f t="shared" si="5"/>
        <v>0</v>
      </c>
      <c r="I59" s="11">
        <f t="shared" si="5"/>
        <v>38</v>
      </c>
      <c r="J59" s="7"/>
    </row>
    <row r="60" spans="1:10" x14ac:dyDescent="0.35">
      <c r="A60" s="127" t="s">
        <v>171</v>
      </c>
      <c r="B60" s="13">
        <f t="shared" si="2"/>
        <v>7871</v>
      </c>
      <c r="C60" s="57">
        <f>+'C-2'!AJ67</f>
        <v>139</v>
      </c>
      <c r="D60" s="14">
        <f>+'C-2'!AK67</f>
        <v>55</v>
      </c>
      <c r="E60" s="57">
        <f>+'C-2'!AL67</f>
        <v>25</v>
      </c>
      <c r="F60" s="5">
        <f>+'C-2'!AM67</f>
        <v>7097</v>
      </c>
      <c r="G60" s="14">
        <f>+'C-2'!AN67</f>
        <v>548</v>
      </c>
      <c r="H60" s="57">
        <f>+'C-2'!AO67</f>
        <v>0</v>
      </c>
      <c r="I60" s="14">
        <f>+'C-2'!AP67</f>
        <v>7</v>
      </c>
      <c r="J60" s="7"/>
    </row>
    <row r="61" spans="1:10" x14ac:dyDescent="0.35">
      <c r="A61" s="126" t="s">
        <v>456</v>
      </c>
      <c r="B61" s="13">
        <f t="shared" si="2"/>
        <v>1184</v>
      </c>
      <c r="C61" s="57">
        <f>+'C-2'!AJ68</f>
        <v>55</v>
      </c>
      <c r="D61" s="14">
        <f>+'C-2'!AK68</f>
        <v>13</v>
      </c>
      <c r="E61" s="57">
        <f>+'C-2'!AL68</f>
        <v>4</v>
      </c>
      <c r="F61" s="5">
        <f>+'C-2'!AM68</f>
        <v>664</v>
      </c>
      <c r="G61" s="14">
        <f>+'C-2'!AN68</f>
        <v>441</v>
      </c>
      <c r="H61" s="57">
        <f>+'C-2'!AO68</f>
        <v>0</v>
      </c>
      <c r="I61" s="14">
        <f>+'C-2'!AP68</f>
        <v>7</v>
      </c>
      <c r="J61" s="7"/>
    </row>
    <row r="62" spans="1:10" x14ac:dyDescent="0.35">
      <c r="A62" s="126" t="s">
        <v>457</v>
      </c>
      <c r="B62" s="13">
        <f t="shared" si="2"/>
        <v>867</v>
      </c>
      <c r="C62" s="57">
        <f>+'C-2'!AJ69</f>
        <v>39</v>
      </c>
      <c r="D62" s="14">
        <f>+'C-2'!AK69</f>
        <v>9</v>
      </c>
      <c r="E62" s="57">
        <f>+'C-2'!AL69</f>
        <v>5</v>
      </c>
      <c r="F62" s="5">
        <f>+'C-2'!AM69</f>
        <v>707</v>
      </c>
      <c r="G62" s="14">
        <f>+'C-2'!AN69</f>
        <v>107</v>
      </c>
      <c r="H62" s="57">
        <f>+'C-2'!AO69</f>
        <v>0</v>
      </c>
      <c r="I62" s="14">
        <f>+'C-2'!AP69</f>
        <v>0</v>
      </c>
      <c r="J62" s="7"/>
    </row>
    <row r="63" spans="1:10" x14ac:dyDescent="0.35">
      <c r="A63" s="126" t="s">
        <v>486</v>
      </c>
      <c r="B63" s="13">
        <f t="shared" si="2"/>
        <v>3781</v>
      </c>
      <c r="C63" s="57">
        <f>+'C-2'!AJ70</f>
        <v>87</v>
      </c>
      <c r="D63" s="14">
        <f>+'C-2'!AK70</f>
        <v>16</v>
      </c>
      <c r="E63" s="57">
        <f>+'C-2'!AL70</f>
        <v>73</v>
      </c>
      <c r="F63" s="5">
        <f>+'C-2'!AM70</f>
        <v>2398</v>
      </c>
      <c r="G63" s="14">
        <f>+'C-2'!AN70</f>
        <v>1185</v>
      </c>
      <c r="H63" s="57">
        <f>+'C-2'!AO70</f>
        <v>0</v>
      </c>
      <c r="I63" s="14">
        <f>+'C-2'!AP70</f>
        <v>22</v>
      </c>
      <c r="J63" s="7"/>
    </row>
    <row r="64" spans="1:10" x14ac:dyDescent="0.35">
      <c r="A64" s="126" t="s">
        <v>172</v>
      </c>
      <c r="B64" s="13">
        <f t="shared" si="2"/>
        <v>3270</v>
      </c>
      <c r="C64" s="57">
        <f>+'C-2'!AJ71</f>
        <v>481</v>
      </c>
      <c r="D64" s="14">
        <f>+'C-2'!AK71</f>
        <v>17</v>
      </c>
      <c r="E64" s="57">
        <f>+'C-2'!AL71</f>
        <v>14</v>
      </c>
      <c r="F64" s="5">
        <f>+'C-2'!AM71</f>
        <v>409</v>
      </c>
      <c r="G64" s="14">
        <f>+'C-2'!AN71</f>
        <v>2347</v>
      </c>
      <c r="H64" s="57">
        <f>+'C-2'!AO71</f>
        <v>0</v>
      </c>
      <c r="I64" s="14">
        <f>+'C-2'!AP71</f>
        <v>2</v>
      </c>
      <c r="J64" s="7"/>
    </row>
    <row r="65" spans="1:10" x14ac:dyDescent="0.35">
      <c r="A65" s="126" t="s">
        <v>458</v>
      </c>
      <c r="B65" s="13">
        <f t="shared" si="2"/>
        <v>1094</v>
      </c>
      <c r="C65" s="57">
        <f>+'C-2'!AJ72</f>
        <v>25</v>
      </c>
      <c r="D65" s="14">
        <f>+'C-2'!AK72</f>
        <v>5</v>
      </c>
      <c r="E65" s="57">
        <f>+'C-2'!AL72</f>
        <v>24</v>
      </c>
      <c r="F65" s="5">
        <f>+'C-2'!AM72</f>
        <v>538</v>
      </c>
      <c r="G65" s="14">
        <f>+'C-2'!AN72</f>
        <v>502</v>
      </c>
      <c r="H65" s="57">
        <f>+'C-2'!AO72</f>
        <v>0</v>
      </c>
      <c r="I65" s="14">
        <f>+'C-2'!AP72</f>
        <v>0</v>
      </c>
      <c r="J65" s="7"/>
    </row>
    <row r="66" spans="1:10" x14ac:dyDescent="0.35">
      <c r="A66" s="17"/>
      <c r="B66" s="13"/>
      <c r="C66" s="132"/>
      <c r="D66" s="135"/>
      <c r="E66" s="132"/>
      <c r="F66" s="7"/>
      <c r="G66" s="135"/>
      <c r="H66" s="132"/>
      <c r="I66" s="135"/>
      <c r="J66" s="7"/>
    </row>
    <row r="67" spans="1:10" x14ac:dyDescent="0.35">
      <c r="A67" s="15" t="s">
        <v>25</v>
      </c>
      <c r="B67" s="10">
        <f t="shared" si="2"/>
        <v>17486</v>
      </c>
      <c r="C67" s="10">
        <f t="shared" ref="C67:I67" si="6">SUM(C68:C79)</f>
        <v>1829</v>
      </c>
      <c r="D67" s="11">
        <f t="shared" si="6"/>
        <v>578</v>
      </c>
      <c r="E67" s="10">
        <f t="shared" si="6"/>
        <v>593</v>
      </c>
      <c r="F67" s="22">
        <f t="shared" si="6"/>
        <v>9866</v>
      </c>
      <c r="G67" s="11">
        <f t="shared" si="6"/>
        <v>4563</v>
      </c>
      <c r="H67" s="10">
        <f t="shared" si="6"/>
        <v>3</v>
      </c>
      <c r="I67" s="11">
        <f t="shared" si="6"/>
        <v>54</v>
      </c>
      <c r="J67" s="7"/>
    </row>
    <row r="68" spans="1:10" x14ac:dyDescent="0.35">
      <c r="A68" s="126" t="s">
        <v>428</v>
      </c>
      <c r="B68" s="13">
        <f t="shared" si="2"/>
        <v>3740</v>
      </c>
      <c r="C68" s="57">
        <f>+'C-2'!AJ75</f>
        <v>286</v>
      </c>
      <c r="D68" s="14">
        <f>+'C-2'!AK75</f>
        <v>190</v>
      </c>
      <c r="E68" s="57">
        <f>+'C-2'!AL75</f>
        <v>141</v>
      </c>
      <c r="F68" s="5">
        <f>+'C-2'!AM75</f>
        <v>2084</v>
      </c>
      <c r="G68" s="14">
        <f>+'C-2'!AN75</f>
        <v>1034</v>
      </c>
      <c r="H68" s="57">
        <f>+'C-2'!AO75</f>
        <v>0</v>
      </c>
      <c r="I68" s="14">
        <f>+'C-2'!AP75</f>
        <v>5</v>
      </c>
      <c r="J68" s="7"/>
    </row>
    <row r="69" spans="1:10" x14ac:dyDescent="0.35">
      <c r="A69" s="126" t="s">
        <v>459</v>
      </c>
      <c r="B69" s="13">
        <f t="shared" si="2"/>
        <v>1101</v>
      </c>
      <c r="C69" s="57">
        <f>+'C-2'!AJ76</f>
        <v>105</v>
      </c>
      <c r="D69" s="14">
        <f>+'C-2'!AK76</f>
        <v>11</v>
      </c>
      <c r="E69" s="57">
        <f>+'C-2'!AL76</f>
        <v>26</v>
      </c>
      <c r="F69" s="5">
        <f>+'C-2'!AM76</f>
        <v>828</v>
      </c>
      <c r="G69" s="14">
        <f>+'C-2'!AN76</f>
        <v>130</v>
      </c>
      <c r="H69" s="57">
        <f>+'C-2'!AO76</f>
        <v>0</v>
      </c>
      <c r="I69" s="14">
        <f>+'C-2'!AP76</f>
        <v>1</v>
      </c>
      <c r="J69" s="7"/>
    </row>
    <row r="70" spans="1:10" x14ac:dyDescent="0.35">
      <c r="A70" s="126" t="s">
        <v>460</v>
      </c>
      <c r="B70" s="13">
        <f t="shared" si="2"/>
        <v>1151</v>
      </c>
      <c r="C70" s="57">
        <f>+'C-2'!AJ77</f>
        <v>70</v>
      </c>
      <c r="D70" s="14">
        <f>+'C-2'!AK77</f>
        <v>28</v>
      </c>
      <c r="E70" s="57">
        <f>+'C-2'!AL77</f>
        <v>21</v>
      </c>
      <c r="F70" s="5">
        <f>+'C-2'!AM77</f>
        <v>1004</v>
      </c>
      <c r="G70" s="14">
        <f>+'C-2'!AN77</f>
        <v>28</v>
      </c>
      <c r="H70" s="57">
        <f>+'C-2'!AO77</f>
        <v>0</v>
      </c>
      <c r="I70" s="14">
        <f>+'C-2'!AP77</f>
        <v>0</v>
      </c>
      <c r="J70" s="7"/>
    </row>
    <row r="71" spans="1:10" x14ac:dyDescent="0.35">
      <c r="A71" s="126" t="s">
        <v>461</v>
      </c>
      <c r="B71" s="13">
        <f t="shared" si="2"/>
        <v>1623</v>
      </c>
      <c r="C71" s="57">
        <f>+'C-2'!AJ78</f>
        <v>29</v>
      </c>
      <c r="D71" s="14">
        <f>+'C-2'!AK78</f>
        <v>23</v>
      </c>
      <c r="E71" s="57">
        <f>+'C-2'!AL78</f>
        <v>1</v>
      </c>
      <c r="F71" s="5">
        <f>+'C-2'!AM78</f>
        <v>356</v>
      </c>
      <c r="G71" s="14">
        <f>+'C-2'!AN78</f>
        <v>1214</v>
      </c>
      <c r="H71" s="57">
        <f>+'C-2'!AO78</f>
        <v>0</v>
      </c>
      <c r="I71" s="14">
        <f>+'C-2'!AP78</f>
        <v>0</v>
      </c>
      <c r="J71" s="28"/>
    </row>
    <row r="72" spans="1:10" x14ac:dyDescent="0.35">
      <c r="A72" s="126" t="s">
        <v>462</v>
      </c>
      <c r="B72" s="13">
        <f t="shared" si="2"/>
        <v>1113</v>
      </c>
      <c r="C72" s="57">
        <f>+'C-2'!AJ79</f>
        <v>32</v>
      </c>
      <c r="D72" s="14">
        <f>+'C-2'!AK79</f>
        <v>12</v>
      </c>
      <c r="E72" s="57">
        <f>+'C-2'!AL79</f>
        <v>0</v>
      </c>
      <c r="F72" s="5">
        <f>+'C-2'!AM79</f>
        <v>635</v>
      </c>
      <c r="G72" s="14">
        <f>+'C-2'!AN79</f>
        <v>434</v>
      </c>
      <c r="H72" s="57">
        <f>+'C-2'!AO79</f>
        <v>0</v>
      </c>
      <c r="I72" s="14">
        <f>+'C-2'!AP79</f>
        <v>0</v>
      </c>
      <c r="J72" s="28"/>
    </row>
    <row r="73" spans="1:10" x14ac:dyDescent="0.35">
      <c r="A73" s="126" t="s">
        <v>463</v>
      </c>
      <c r="B73" s="13">
        <f t="shared" si="2"/>
        <v>111</v>
      </c>
      <c r="C73" s="57">
        <f>+'C-2'!AJ80</f>
        <v>16</v>
      </c>
      <c r="D73" s="14">
        <f>+'C-2'!AK80</f>
        <v>65</v>
      </c>
      <c r="E73" s="57">
        <f>+'C-2'!AL80</f>
        <v>18</v>
      </c>
      <c r="F73" s="5">
        <f>+'C-2'!AM80</f>
        <v>4</v>
      </c>
      <c r="G73" s="14">
        <f>+'C-2'!AN80</f>
        <v>2</v>
      </c>
      <c r="H73" s="57">
        <f>+'C-2'!AO80</f>
        <v>2</v>
      </c>
      <c r="I73" s="14">
        <f>+'C-2'!AP80</f>
        <v>4</v>
      </c>
      <c r="J73" s="28"/>
    </row>
    <row r="74" spans="1:10" x14ac:dyDescent="0.35">
      <c r="A74" s="126" t="s">
        <v>407</v>
      </c>
      <c r="B74" s="13">
        <f t="shared" si="2"/>
        <v>4004</v>
      </c>
      <c r="C74" s="57">
        <f>+'C-2'!AJ83</f>
        <v>625</v>
      </c>
      <c r="D74" s="14">
        <f>+'C-2'!AK83</f>
        <v>154</v>
      </c>
      <c r="E74" s="57">
        <f>+'C-2'!AL83</f>
        <v>204</v>
      </c>
      <c r="F74" s="5">
        <f>+'C-2'!AM83</f>
        <v>2543</v>
      </c>
      <c r="G74" s="14">
        <f>+'C-2'!AN83</f>
        <v>453</v>
      </c>
      <c r="H74" s="57">
        <f>+'C-2'!AO83</f>
        <v>1</v>
      </c>
      <c r="I74" s="14">
        <f>+'C-2'!AP83</f>
        <v>24</v>
      </c>
      <c r="J74" s="28"/>
    </row>
    <row r="75" spans="1:10" x14ac:dyDescent="0.35">
      <c r="A75" s="126" t="s">
        <v>464</v>
      </c>
      <c r="B75" s="13">
        <f t="shared" si="2"/>
        <v>171</v>
      </c>
      <c r="C75" s="57">
        <f>+'C-2'!AJ84</f>
        <v>7</v>
      </c>
      <c r="D75" s="14">
        <f>+'C-2'!AK84</f>
        <v>2</v>
      </c>
      <c r="E75" s="57">
        <f>+'C-2'!AL84</f>
        <v>2</v>
      </c>
      <c r="F75" s="5">
        <f>+'C-2'!AM84</f>
        <v>103</v>
      </c>
      <c r="G75" s="14">
        <f>+'C-2'!AN84</f>
        <v>57</v>
      </c>
      <c r="H75" s="57">
        <f>+'C-2'!AO84</f>
        <v>0</v>
      </c>
      <c r="I75" s="14">
        <f>+'C-2'!AP84</f>
        <v>0</v>
      </c>
      <c r="J75" s="28"/>
    </row>
    <row r="76" spans="1:10" x14ac:dyDescent="0.35">
      <c r="A76" s="127" t="s">
        <v>173</v>
      </c>
      <c r="B76" s="13">
        <f t="shared" si="2"/>
        <v>1650</v>
      </c>
      <c r="C76" s="57">
        <f>+'C-2'!AJ85</f>
        <v>542</v>
      </c>
      <c r="D76" s="14">
        <f>+'C-2'!AK85</f>
        <v>51</v>
      </c>
      <c r="E76" s="57">
        <f>+'C-2'!AL85</f>
        <v>132</v>
      </c>
      <c r="F76" s="5">
        <f>+'C-2'!AM85</f>
        <v>726</v>
      </c>
      <c r="G76" s="14">
        <f>+'C-2'!AN85</f>
        <v>179</v>
      </c>
      <c r="H76" s="57">
        <f>+'C-2'!AO85</f>
        <v>0</v>
      </c>
      <c r="I76" s="14">
        <f>+'C-2'!AP85</f>
        <v>20</v>
      </c>
      <c r="J76" s="28"/>
    </row>
    <row r="77" spans="1:10" x14ac:dyDescent="0.35">
      <c r="A77" s="126" t="s">
        <v>465</v>
      </c>
      <c r="B77" s="13">
        <f t="shared" ref="B77:B103" si="7">SUM(C77:I77)</f>
        <v>2213</v>
      </c>
      <c r="C77" s="57">
        <f>+'C-2'!AJ86</f>
        <v>85</v>
      </c>
      <c r="D77" s="14">
        <f>+'C-2'!AK86</f>
        <v>39</v>
      </c>
      <c r="E77" s="57">
        <f>+'C-2'!AL86</f>
        <v>32</v>
      </c>
      <c r="F77" s="5">
        <f>+'C-2'!AM86</f>
        <v>1113</v>
      </c>
      <c r="G77" s="14">
        <f>+'C-2'!AN86</f>
        <v>944</v>
      </c>
      <c r="H77" s="57">
        <f>+'C-2'!AO86</f>
        <v>0</v>
      </c>
      <c r="I77" s="14">
        <f>+'C-2'!AP86</f>
        <v>0</v>
      </c>
      <c r="J77" s="28"/>
    </row>
    <row r="78" spans="1:10" x14ac:dyDescent="0.35">
      <c r="A78" s="126" t="s">
        <v>466</v>
      </c>
      <c r="B78" s="13">
        <f t="shared" si="7"/>
        <v>326</v>
      </c>
      <c r="C78" s="57">
        <f>+'C-2'!AJ87</f>
        <v>22</v>
      </c>
      <c r="D78" s="14">
        <f>+'C-2'!AK87</f>
        <v>1</v>
      </c>
      <c r="E78" s="57">
        <f>+'C-2'!AL87</f>
        <v>12</v>
      </c>
      <c r="F78" s="5">
        <f>+'C-2'!AM87</f>
        <v>206</v>
      </c>
      <c r="G78" s="14">
        <f>+'C-2'!AN87</f>
        <v>85</v>
      </c>
      <c r="H78" s="57">
        <f>+'C-2'!AO87</f>
        <v>0</v>
      </c>
      <c r="I78" s="14">
        <f>+'C-2'!AP87</f>
        <v>0</v>
      </c>
      <c r="J78" s="28"/>
    </row>
    <row r="79" spans="1:10" x14ac:dyDescent="0.35">
      <c r="A79" s="126" t="s">
        <v>487</v>
      </c>
      <c r="B79" s="13">
        <f t="shared" si="7"/>
        <v>283</v>
      </c>
      <c r="C79" s="57">
        <f>+'C-2'!AJ88</f>
        <v>10</v>
      </c>
      <c r="D79" s="14">
        <f>+'C-2'!AK88</f>
        <v>2</v>
      </c>
      <c r="E79" s="57">
        <f>+'C-2'!AL88</f>
        <v>4</v>
      </c>
      <c r="F79" s="5">
        <f>+'C-2'!AM88</f>
        <v>264</v>
      </c>
      <c r="G79" s="14">
        <f>+'C-2'!AN88</f>
        <v>3</v>
      </c>
      <c r="H79" s="57">
        <f>+'C-2'!AO88</f>
        <v>0</v>
      </c>
      <c r="I79" s="14">
        <f>+'C-2'!AP88</f>
        <v>0</v>
      </c>
      <c r="J79" s="7"/>
    </row>
    <row r="80" spans="1:10" x14ac:dyDescent="0.35">
      <c r="A80" s="17"/>
      <c r="B80" s="13"/>
      <c r="C80" s="132"/>
      <c r="D80" s="135"/>
      <c r="E80" s="132"/>
      <c r="F80" s="7"/>
      <c r="G80" s="135"/>
      <c r="H80" s="132"/>
      <c r="I80" s="135"/>
      <c r="J80" s="7"/>
    </row>
    <row r="81" spans="1:10" x14ac:dyDescent="0.35">
      <c r="A81" s="15" t="s">
        <v>26</v>
      </c>
      <c r="B81" s="10">
        <f t="shared" si="7"/>
        <v>20633</v>
      </c>
      <c r="C81" s="10">
        <f t="shared" ref="C81:I81" si="8">SUM(C82:C95)</f>
        <v>1093</v>
      </c>
      <c r="D81" s="11">
        <f t="shared" si="8"/>
        <v>368</v>
      </c>
      <c r="E81" s="10">
        <f t="shared" si="8"/>
        <v>581</v>
      </c>
      <c r="F81" s="22">
        <f t="shared" si="8"/>
        <v>11111</v>
      </c>
      <c r="G81" s="11">
        <f t="shared" si="8"/>
        <v>7475</v>
      </c>
      <c r="H81" s="10">
        <f t="shared" si="8"/>
        <v>0</v>
      </c>
      <c r="I81" s="11">
        <f t="shared" si="8"/>
        <v>5</v>
      </c>
      <c r="J81" s="28"/>
    </row>
    <row r="82" spans="1:10" x14ac:dyDescent="0.35">
      <c r="A82" s="127" t="s">
        <v>467</v>
      </c>
      <c r="B82" s="13">
        <f t="shared" si="7"/>
        <v>5617</v>
      </c>
      <c r="C82" s="57">
        <f>+'C-2'!AJ91</f>
        <v>95</v>
      </c>
      <c r="D82" s="14">
        <f>+'C-2'!AK91</f>
        <v>74</v>
      </c>
      <c r="E82" s="57">
        <f>+'C-2'!AL91</f>
        <v>233</v>
      </c>
      <c r="F82" s="5">
        <f>+'C-2'!AM91</f>
        <v>1513</v>
      </c>
      <c r="G82" s="14">
        <f>+'C-2'!AN91</f>
        <v>3702</v>
      </c>
      <c r="H82" s="57">
        <f>+'C-2'!AO91</f>
        <v>0</v>
      </c>
      <c r="I82" s="14">
        <f>+'C-2'!AP91</f>
        <v>0</v>
      </c>
      <c r="J82" s="28"/>
    </row>
    <row r="83" spans="1:10" x14ac:dyDescent="0.35">
      <c r="A83" s="126" t="s">
        <v>468</v>
      </c>
      <c r="B83" s="13">
        <f t="shared" si="7"/>
        <v>1812</v>
      </c>
      <c r="C83" s="57">
        <f>+'C-2'!AJ92</f>
        <v>27</v>
      </c>
      <c r="D83" s="14">
        <f>+'C-2'!AK92</f>
        <v>0</v>
      </c>
      <c r="E83" s="57">
        <f>+'C-2'!AL92</f>
        <v>20</v>
      </c>
      <c r="F83" s="5">
        <f>+'C-2'!AM92</f>
        <v>1712</v>
      </c>
      <c r="G83" s="14">
        <f>+'C-2'!AN92</f>
        <v>53</v>
      </c>
      <c r="H83" s="57">
        <f>+'C-2'!AO92</f>
        <v>0</v>
      </c>
      <c r="I83" s="14">
        <f>+'C-2'!AP92</f>
        <v>0</v>
      </c>
      <c r="J83" s="7"/>
    </row>
    <row r="84" spans="1:10" x14ac:dyDescent="0.35">
      <c r="A84" s="126" t="s">
        <v>469</v>
      </c>
      <c r="B84" s="13">
        <f t="shared" si="7"/>
        <v>993</v>
      </c>
      <c r="C84" s="57">
        <f>+'C-2'!AJ93</f>
        <v>14</v>
      </c>
      <c r="D84" s="14">
        <f>+'C-2'!AK93</f>
        <v>4</v>
      </c>
      <c r="E84" s="57">
        <f>+'C-2'!AL93</f>
        <v>1</v>
      </c>
      <c r="F84" s="5">
        <f>+'C-2'!AM93</f>
        <v>214</v>
      </c>
      <c r="G84" s="14">
        <f>+'C-2'!AN93</f>
        <v>758</v>
      </c>
      <c r="H84" s="57">
        <f>+'C-2'!AO93</f>
        <v>0</v>
      </c>
      <c r="I84" s="14">
        <f>+'C-2'!AP93</f>
        <v>2</v>
      </c>
      <c r="J84" s="7"/>
    </row>
    <row r="85" spans="1:10" x14ac:dyDescent="0.35">
      <c r="A85" s="126" t="s">
        <v>470</v>
      </c>
      <c r="B85" s="13">
        <f t="shared" si="7"/>
        <v>856</v>
      </c>
      <c r="C85" s="57">
        <f>+'C-2'!AJ94</f>
        <v>77</v>
      </c>
      <c r="D85" s="14">
        <f>+'C-2'!AK94</f>
        <v>22</v>
      </c>
      <c r="E85" s="57">
        <f>+'C-2'!AL94</f>
        <v>7</v>
      </c>
      <c r="F85" s="5">
        <f>+'C-2'!AM94</f>
        <v>483</v>
      </c>
      <c r="G85" s="14">
        <f>+'C-2'!AN94</f>
        <v>267</v>
      </c>
      <c r="H85" s="57">
        <f>+'C-2'!AO94</f>
        <v>0</v>
      </c>
      <c r="I85" s="14">
        <f>+'C-2'!AP94</f>
        <v>0</v>
      </c>
      <c r="J85" s="7"/>
    </row>
    <row r="86" spans="1:10" x14ac:dyDescent="0.35">
      <c r="A86" s="126" t="s">
        <v>471</v>
      </c>
      <c r="B86" s="13">
        <f t="shared" si="7"/>
        <v>691</v>
      </c>
      <c r="C86" s="57">
        <f>+'C-2'!AJ95</f>
        <v>23</v>
      </c>
      <c r="D86" s="14">
        <f>+'C-2'!AK95</f>
        <v>12</v>
      </c>
      <c r="E86" s="57">
        <f>+'C-2'!AL95</f>
        <v>29</v>
      </c>
      <c r="F86" s="5">
        <f>+'C-2'!AM95</f>
        <v>496</v>
      </c>
      <c r="G86" s="14">
        <f>+'C-2'!AN95</f>
        <v>131</v>
      </c>
      <c r="H86" s="57">
        <f>+'C-2'!AO95</f>
        <v>0</v>
      </c>
      <c r="I86" s="14">
        <f>+'C-2'!AP95</f>
        <v>0</v>
      </c>
      <c r="J86" s="6"/>
    </row>
    <row r="87" spans="1:10" x14ac:dyDescent="0.35">
      <c r="A87" s="126" t="s">
        <v>472</v>
      </c>
      <c r="B87" s="13">
        <f t="shared" si="7"/>
        <v>1545</v>
      </c>
      <c r="C87" s="57">
        <f>+'C-2'!AJ96</f>
        <v>56</v>
      </c>
      <c r="D87" s="14">
        <f>+'C-2'!AK96</f>
        <v>13</v>
      </c>
      <c r="E87" s="57">
        <f>+'C-2'!AL96</f>
        <v>13</v>
      </c>
      <c r="F87" s="5">
        <f>+'C-2'!AM96</f>
        <v>1404</v>
      </c>
      <c r="G87" s="14">
        <f>+'C-2'!AN96</f>
        <v>56</v>
      </c>
      <c r="H87" s="57">
        <f>+'C-2'!AO96</f>
        <v>0</v>
      </c>
      <c r="I87" s="14">
        <f>+'C-2'!AP96</f>
        <v>3</v>
      </c>
      <c r="J87" s="6"/>
    </row>
    <row r="88" spans="1:10" ht="18.5" x14ac:dyDescent="0.35">
      <c r="A88" s="126" t="s">
        <v>488</v>
      </c>
      <c r="B88" s="13">
        <f t="shared" si="7"/>
        <v>671</v>
      </c>
      <c r="C88" s="57">
        <f>+'C-2'!AJ97</f>
        <v>23</v>
      </c>
      <c r="D88" s="14">
        <f>+'C-2'!AK97</f>
        <v>2</v>
      </c>
      <c r="E88" s="57">
        <f>+'C-2'!AL97</f>
        <v>8</v>
      </c>
      <c r="F88" s="5">
        <f>+'C-2'!AM97</f>
        <v>318</v>
      </c>
      <c r="G88" s="14">
        <f>+'C-2'!AN97</f>
        <v>320</v>
      </c>
      <c r="H88" s="57">
        <f>+'C-2'!AO97</f>
        <v>0</v>
      </c>
      <c r="I88" s="14">
        <f>+'C-2'!AP97</f>
        <v>0</v>
      </c>
      <c r="J88" s="6"/>
    </row>
    <row r="89" spans="1:10" x14ac:dyDescent="0.35">
      <c r="A89" s="126" t="s">
        <v>474</v>
      </c>
      <c r="B89" s="13">
        <f t="shared" si="7"/>
        <v>160</v>
      </c>
      <c r="C89" s="57">
        <f>+'C-2'!AJ98</f>
        <v>10</v>
      </c>
      <c r="D89" s="14">
        <f>+'C-2'!AK98</f>
        <v>2</v>
      </c>
      <c r="E89" s="57">
        <f>+'C-2'!AL98</f>
        <v>1</v>
      </c>
      <c r="F89" s="5">
        <f>+'C-2'!AM98</f>
        <v>146</v>
      </c>
      <c r="G89" s="14">
        <f>+'C-2'!AN98</f>
        <v>1</v>
      </c>
      <c r="H89" s="57">
        <f>+'C-2'!AO98</f>
        <v>0</v>
      </c>
      <c r="I89" s="14">
        <f>+'C-2'!AP98</f>
        <v>0</v>
      </c>
      <c r="J89" s="6"/>
    </row>
    <row r="90" spans="1:10" x14ac:dyDescent="0.35">
      <c r="A90" s="126" t="s">
        <v>475</v>
      </c>
      <c r="B90" s="13">
        <f t="shared" si="7"/>
        <v>2145</v>
      </c>
      <c r="C90" s="57">
        <f>+'C-2'!AJ102</f>
        <v>395</v>
      </c>
      <c r="D90" s="14">
        <f>+'C-2'!AK102</f>
        <v>70</v>
      </c>
      <c r="E90" s="57">
        <f>+'C-2'!AL102</f>
        <v>55</v>
      </c>
      <c r="F90" s="5">
        <f>+'C-2'!AM102</f>
        <v>1178</v>
      </c>
      <c r="G90" s="14">
        <f>+'C-2'!AN102</f>
        <v>447</v>
      </c>
      <c r="H90" s="57">
        <f>+'C-2'!AO102</f>
        <v>0</v>
      </c>
      <c r="I90" s="14">
        <f>+'C-2'!AP102</f>
        <v>0</v>
      </c>
      <c r="J90" s="7"/>
    </row>
    <row r="91" spans="1:10" x14ac:dyDescent="0.35">
      <c r="A91" s="126" t="s">
        <v>164</v>
      </c>
      <c r="B91" s="13">
        <f t="shared" si="7"/>
        <v>1401</v>
      </c>
      <c r="C91" s="57">
        <f>+'C-2'!AJ105</f>
        <v>137</v>
      </c>
      <c r="D91" s="14">
        <f>+'C-2'!AK105</f>
        <v>27</v>
      </c>
      <c r="E91" s="57">
        <f>+'C-2'!AL105</f>
        <v>48</v>
      </c>
      <c r="F91" s="5">
        <f>+'C-2'!AM105</f>
        <v>969</v>
      </c>
      <c r="G91" s="14">
        <f>+'C-2'!AN105</f>
        <v>220</v>
      </c>
      <c r="H91" s="57">
        <f>+'C-2'!AO105</f>
        <v>0</v>
      </c>
      <c r="I91" s="14">
        <f>+'C-2'!AP105</f>
        <v>0</v>
      </c>
      <c r="J91" s="6"/>
    </row>
    <row r="92" spans="1:10" x14ac:dyDescent="0.35">
      <c r="A92" s="126" t="s">
        <v>117</v>
      </c>
      <c r="B92" s="13">
        <f t="shared" si="7"/>
        <v>1075</v>
      </c>
      <c r="C92" s="57">
        <f>+'C-2'!AJ106</f>
        <v>58</v>
      </c>
      <c r="D92" s="14">
        <f>+'C-2'!AK106</f>
        <v>3</v>
      </c>
      <c r="E92" s="57">
        <f>+'C-2'!AL106</f>
        <v>49</v>
      </c>
      <c r="F92" s="5">
        <f>+'C-2'!AM106</f>
        <v>834</v>
      </c>
      <c r="G92" s="14">
        <f>+'C-2'!AN106</f>
        <v>131</v>
      </c>
      <c r="H92" s="57">
        <f>+'C-2'!AO106</f>
        <v>0</v>
      </c>
      <c r="I92" s="14">
        <f>+'C-2'!AP106</f>
        <v>0</v>
      </c>
      <c r="J92" s="6"/>
    </row>
    <row r="93" spans="1:10" x14ac:dyDescent="0.35">
      <c r="A93" s="126" t="s">
        <v>409</v>
      </c>
      <c r="B93" s="13">
        <f t="shared" si="7"/>
        <v>1921</v>
      </c>
      <c r="C93" s="57">
        <f>+'C-2'!AJ107</f>
        <v>77</v>
      </c>
      <c r="D93" s="14">
        <f>+'C-2'!AK107</f>
        <v>131</v>
      </c>
      <c r="E93" s="57">
        <f>+'C-2'!AL107</f>
        <v>16</v>
      </c>
      <c r="F93" s="5">
        <f>+'C-2'!AM107</f>
        <v>968</v>
      </c>
      <c r="G93" s="14">
        <f>+'C-2'!AN107</f>
        <v>729</v>
      </c>
      <c r="H93" s="57">
        <f>+'C-2'!AO107</f>
        <v>0</v>
      </c>
      <c r="I93" s="14">
        <f>+'C-2'!AP107</f>
        <v>0</v>
      </c>
      <c r="J93" s="7"/>
    </row>
    <row r="94" spans="1:10" x14ac:dyDescent="0.35">
      <c r="A94" s="126" t="s">
        <v>165</v>
      </c>
      <c r="B94" s="13">
        <f t="shared" si="7"/>
        <v>1048</v>
      </c>
      <c r="C94" s="57">
        <f>+'C-2'!AJ108</f>
        <v>18</v>
      </c>
      <c r="D94" s="14">
        <f>+'C-2'!AK108</f>
        <v>6</v>
      </c>
      <c r="E94" s="57">
        <f>+'C-2'!AL108</f>
        <v>1</v>
      </c>
      <c r="F94" s="5">
        <f>+'C-2'!AM108</f>
        <v>380</v>
      </c>
      <c r="G94" s="14">
        <f>+'C-2'!AN108</f>
        <v>643</v>
      </c>
      <c r="H94" s="57">
        <f>+'C-2'!AO108</f>
        <v>0</v>
      </c>
      <c r="I94" s="14">
        <f>+'C-2'!AP108</f>
        <v>0</v>
      </c>
      <c r="J94" s="7"/>
    </row>
    <row r="95" spans="1:10" x14ac:dyDescent="0.35">
      <c r="A95" s="126" t="s">
        <v>410</v>
      </c>
      <c r="B95" s="13">
        <f t="shared" si="7"/>
        <v>698</v>
      </c>
      <c r="C95" s="57">
        <f>+'C-2'!AJ109</f>
        <v>83</v>
      </c>
      <c r="D95" s="14">
        <f>+'C-2'!AK109</f>
        <v>2</v>
      </c>
      <c r="E95" s="57">
        <f>+'C-2'!AL109</f>
        <v>100</v>
      </c>
      <c r="F95" s="5">
        <f>+'C-2'!AM109</f>
        <v>496</v>
      </c>
      <c r="G95" s="14">
        <f>+'C-2'!AN109</f>
        <v>17</v>
      </c>
      <c r="H95" s="57">
        <f>+'C-2'!AO109</f>
        <v>0</v>
      </c>
      <c r="I95" s="14">
        <f>+'C-2'!AP109</f>
        <v>0</v>
      </c>
      <c r="J95" s="7"/>
    </row>
    <row r="96" spans="1:10" x14ac:dyDescent="0.35">
      <c r="A96" s="17"/>
      <c r="B96" s="13"/>
      <c r="C96" s="132"/>
      <c r="D96" s="135"/>
      <c r="E96" s="132"/>
      <c r="F96" s="7"/>
      <c r="G96" s="135"/>
      <c r="H96" s="132"/>
      <c r="I96" s="135"/>
      <c r="J96" s="7"/>
    </row>
    <row r="97" spans="1:10" x14ac:dyDescent="0.35">
      <c r="A97" s="15" t="s">
        <v>32</v>
      </c>
      <c r="B97" s="10">
        <f t="shared" si="7"/>
        <v>20089</v>
      </c>
      <c r="C97" s="10">
        <f t="shared" ref="C97:I97" si="9">SUM(C98:C103)</f>
        <v>1418</v>
      </c>
      <c r="D97" s="11">
        <f t="shared" si="9"/>
        <v>157</v>
      </c>
      <c r="E97" s="10">
        <f t="shared" si="9"/>
        <v>296</v>
      </c>
      <c r="F97" s="22">
        <f t="shared" si="9"/>
        <v>11600</v>
      </c>
      <c r="G97" s="11">
        <f t="shared" si="9"/>
        <v>6609</v>
      </c>
      <c r="H97" s="10">
        <f t="shared" si="9"/>
        <v>0</v>
      </c>
      <c r="I97" s="11">
        <f t="shared" si="9"/>
        <v>9</v>
      </c>
      <c r="J97" s="7"/>
    </row>
    <row r="98" spans="1:10" x14ac:dyDescent="0.35">
      <c r="A98" s="126" t="s">
        <v>414</v>
      </c>
      <c r="B98" s="13">
        <f t="shared" si="7"/>
        <v>4560</v>
      </c>
      <c r="C98" s="57">
        <f>+'C-2'!AJ112</f>
        <v>237</v>
      </c>
      <c r="D98" s="14">
        <f>+'C-2'!AK112</f>
        <v>37</v>
      </c>
      <c r="E98" s="57">
        <f>+'C-2'!AL112</f>
        <v>91</v>
      </c>
      <c r="F98" s="5">
        <f>+'C-2'!AM112</f>
        <v>2159</v>
      </c>
      <c r="G98" s="14">
        <f>+'C-2'!AN112</f>
        <v>2028</v>
      </c>
      <c r="H98" s="57">
        <f>+'C-2'!AO112</f>
        <v>0</v>
      </c>
      <c r="I98" s="14">
        <f>+'C-2'!AP112</f>
        <v>8</v>
      </c>
      <c r="J98" s="7"/>
    </row>
    <row r="99" spans="1:10" x14ac:dyDescent="0.35">
      <c r="A99" s="126" t="s">
        <v>477</v>
      </c>
      <c r="B99" s="13">
        <f t="shared" si="7"/>
        <v>1274</v>
      </c>
      <c r="C99" s="57">
        <f>+'C-2'!AJ113</f>
        <v>108</v>
      </c>
      <c r="D99" s="14">
        <f>+'C-2'!AK113</f>
        <v>22</v>
      </c>
      <c r="E99" s="57">
        <f>+'C-2'!AL113</f>
        <v>15</v>
      </c>
      <c r="F99" s="5">
        <f>+'C-2'!AM113</f>
        <v>823</v>
      </c>
      <c r="G99" s="14">
        <f>+'C-2'!AN113</f>
        <v>306</v>
      </c>
      <c r="H99" s="57">
        <f>+'C-2'!AO113</f>
        <v>0</v>
      </c>
      <c r="I99" s="14">
        <f>+'C-2'!AP113</f>
        <v>0</v>
      </c>
      <c r="J99" s="7"/>
    </row>
    <row r="100" spans="1:10" x14ac:dyDescent="0.35">
      <c r="A100" s="126" t="s">
        <v>478</v>
      </c>
      <c r="B100" s="13">
        <f t="shared" si="7"/>
        <v>1574</v>
      </c>
      <c r="C100" s="57">
        <f>+'C-2'!AJ114</f>
        <v>332</v>
      </c>
      <c r="D100" s="14">
        <f>+'C-2'!AK114</f>
        <v>9</v>
      </c>
      <c r="E100" s="57">
        <f>+'C-2'!AL114</f>
        <v>22</v>
      </c>
      <c r="F100" s="5">
        <f>+'C-2'!AM114</f>
        <v>388</v>
      </c>
      <c r="G100" s="14">
        <f>+'C-2'!AN114</f>
        <v>822</v>
      </c>
      <c r="H100" s="57">
        <f>+'C-2'!AO114</f>
        <v>0</v>
      </c>
      <c r="I100" s="14">
        <f>+'C-2'!AP114</f>
        <v>1</v>
      </c>
      <c r="J100" s="7"/>
    </row>
    <row r="101" spans="1:10" ht="18.5" x14ac:dyDescent="0.35">
      <c r="A101" s="127" t="s">
        <v>489</v>
      </c>
      <c r="B101" s="13">
        <f t="shared" si="7"/>
        <v>7448</v>
      </c>
      <c r="C101" s="57">
        <f>+'C-2'!AJ117</f>
        <v>428</v>
      </c>
      <c r="D101" s="14">
        <f>+'C-2'!AK117</f>
        <v>24</v>
      </c>
      <c r="E101" s="57">
        <f>+'C-2'!AL117</f>
        <v>25</v>
      </c>
      <c r="F101" s="5">
        <f>+'C-2'!AM117</f>
        <v>5011</v>
      </c>
      <c r="G101" s="14">
        <f>+'C-2'!AN117</f>
        <v>1960</v>
      </c>
      <c r="H101" s="57">
        <f>+'C-2'!AO117</f>
        <v>0</v>
      </c>
      <c r="I101" s="14">
        <f>+'C-2'!AP117</f>
        <v>0</v>
      </c>
      <c r="J101" s="7"/>
    </row>
    <row r="102" spans="1:10" x14ac:dyDescent="0.35">
      <c r="A102" s="126" t="s">
        <v>479</v>
      </c>
      <c r="B102" s="13">
        <f t="shared" si="7"/>
        <v>2214</v>
      </c>
      <c r="C102" s="57">
        <f>+'C-2'!AJ118</f>
        <v>84</v>
      </c>
      <c r="D102" s="14">
        <f>+'C-2'!AK118</f>
        <v>43</v>
      </c>
      <c r="E102" s="57">
        <f>+'C-2'!AL118</f>
        <v>14</v>
      </c>
      <c r="F102" s="5">
        <f>+'C-2'!AM118</f>
        <v>1017</v>
      </c>
      <c r="G102" s="14">
        <f>+'C-2'!AN118</f>
        <v>1056</v>
      </c>
      <c r="H102" s="57">
        <f>+'C-2'!AO118</f>
        <v>0</v>
      </c>
      <c r="I102" s="14">
        <f>+'C-2'!AP118</f>
        <v>0</v>
      </c>
      <c r="J102" s="7"/>
    </row>
    <row r="103" spans="1:10" ht="18.5" x14ac:dyDescent="0.35">
      <c r="A103" s="127" t="s">
        <v>490</v>
      </c>
      <c r="B103" s="13">
        <f t="shared" si="7"/>
        <v>3019</v>
      </c>
      <c r="C103" s="57">
        <f>+'C-2'!AJ119</f>
        <v>229</v>
      </c>
      <c r="D103" s="14">
        <f>+'C-2'!AK119</f>
        <v>22</v>
      </c>
      <c r="E103" s="57">
        <f>+'C-2'!AL119</f>
        <v>129</v>
      </c>
      <c r="F103" s="5">
        <f>+'C-2'!AM119</f>
        <v>2202</v>
      </c>
      <c r="G103" s="14">
        <f>+'C-2'!AN119</f>
        <v>437</v>
      </c>
      <c r="H103" s="57">
        <f>+'C-2'!AO119</f>
        <v>0</v>
      </c>
      <c r="I103" s="14">
        <f>+'C-2'!AP119</f>
        <v>0</v>
      </c>
      <c r="J103" s="7"/>
    </row>
    <row r="104" spans="1:10" x14ac:dyDescent="0.35">
      <c r="A104" s="19"/>
      <c r="B104" s="20"/>
      <c r="C104" s="133"/>
      <c r="D104" s="136"/>
      <c r="E104" s="133"/>
      <c r="F104" s="29"/>
      <c r="G104" s="136"/>
      <c r="H104" s="133"/>
      <c r="I104" s="136"/>
      <c r="J104" s="7"/>
    </row>
    <row r="105" spans="1:10" x14ac:dyDescent="0.35">
      <c r="A105" s="1" t="s">
        <v>29</v>
      </c>
      <c r="B105" s="1"/>
      <c r="C105" s="7"/>
      <c r="D105" s="7"/>
      <c r="E105" s="7"/>
      <c r="F105" s="7"/>
      <c r="G105" s="7"/>
      <c r="H105" s="7"/>
      <c r="I105" s="7"/>
      <c r="J105" s="7"/>
    </row>
    <row r="106" spans="1:10" x14ac:dyDescent="0.35">
      <c r="A106" s="2" t="s">
        <v>30</v>
      </c>
      <c r="B106" s="2"/>
      <c r="C106" s="7"/>
      <c r="D106" s="7"/>
      <c r="E106" s="7"/>
      <c r="F106" s="7"/>
      <c r="G106" s="7"/>
      <c r="H106" s="7"/>
      <c r="I106" s="7"/>
      <c r="J106" s="7"/>
    </row>
    <row r="107" spans="1:10" x14ac:dyDescent="0.35">
      <c r="A107" s="62" t="s">
        <v>423</v>
      </c>
      <c r="B107" s="27"/>
      <c r="C107" s="7"/>
      <c r="D107" s="7"/>
      <c r="E107" s="7"/>
      <c r="F107" s="7"/>
      <c r="G107" s="7"/>
      <c r="H107" s="7"/>
      <c r="I107" s="7"/>
      <c r="J107" s="7"/>
    </row>
  </sheetData>
  <mergeCells count="14">
    <mergeCell ref="A3:I3"/>
    <mergeCell ref="A4:I4"/>
    <mergeCell ref="A5:I5"/>
    <mergeCell ref="A6:I6"/>
    <mergeCell ref="A8:A10"/>
    <mergeCell ref="C8:I8"/>
    <mergeCell ref="C9:C10"/>
    <mergeCell ref="D9:D10"/>
    <mergeCell ref="B8:B10"/>
    <mergeCell ref="H9:H10"/>
    <mergeCell ref="E9:E10"/>
    <mergeCell ref="F9:F10"/>
    <mergeCell ref="G9:G10"/>
    <mergeCell ref="I9:I10"/>
  </mergeCells>
  <phoneticPr fontId="4" type="noConversion"/>
  <pageMargins left="0.75" right="0.75" top="1" bottom="1" header="0" footer="0"/>
  <pageSetup scale="4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DW122"/>
  <sheetViews>
    <sheetView topLeftCell="CY1" zoomScale="60" zoomScaleNormal="60" workbookViewId="0">
      <pane xSplit="2" ySplit="11" topLeftCell="DA12" activePane="bottomRight" state="frozen"/>
      <selection activeCell="CY1" sqref="CY1"/>
      <selection pane="topRight" activeCell="DA1" sqref="DA1"/>
      <selection pane="bottomLeft" activeCell="CY12" sqref="CY12"/>
      <selection pane="bottomRight" activeCell="DC15" sqref="DC15"/>
    </sheetView>
  </sheetViews>
  <sheetFormatPr baseColWidth="10" defaultColWidth="0" defaultRowHeight="15.5" zeroHeight="1" x14ac:dyDescent="0.35"/>
  <cols>
    <col min="1" max="1" width="69.36328125" style="6" hidden="1" customWidth="1"/>
    <col min="2" max="2" width="14.90625" style="5" hidden="1" customWidth="1"/>
    <col min="3" max="3" width="12.54296875" style="5" hidden="1" customWidth="1"/>
    <col min="4" max="4" width="14.54296875" style="5" hidden="1" customWidth="1"/>
    <col min="5" max="5" width="19.453125" style="5" hidden="1" customWidth="1"/>
    <col min="6" max="6" width="18.453125" style="5" hidden="1" customWidth="1"/>
    <col min="7" max="7" width="19" style="5" hidden="1" customWidth="1"/>
    <col min="8" max="8" width="17.54296875" style="5" hidden="1" customWidth="1"/>
    <col min="9" max="9" width="9.54296875" style="5" hidden="1" customWidth="1"/>
    <col min="10" max="10" width="16" style="5" hidden="1" customWidth="1"/>
    <col min="11" max="11" width="20.08984375" style="5" hidden="1" customWidth="1"/>
    <col min="12" max="12" width="11.90625" style="5" hidden="1" customWidth="1"/>
    <col min="13" max="13" width="17.453125" style="5" hidden="1" customWidth="1"/>
    <col min="14" max="14" width="18.453125" style="5" hidden="1" customWidth="1"/>
    <col min="15" max="15" width="16.08984375" style="183" hidden="1" customWidth="1"/>
    <col min="16" max="17" width="12.90625" style="5" hidden="1" customWidth="1"/>
    <col min="18" max="18" width="24.6328125" style="5" hidden="1" customWidth="1"/>
    <col min="19" max="19" width="18.54296875" style="5" hidden="1" customWidth="1"/>
    <col min="20" max="20" width="11.6328125" style="5" hidden="1" customWidth="1"/>
    <col min="21" max="21" width="13.54296875" style="5" hidden="1" customWidth="1"/>
    <col min="22" max="23" width="19.54296875" style="5" hidden="1" customWidth="1"/>
    <col min="24" max="24" width="12.08984375" style="5" hidden="1" customWidth="1"/>
    <col min="25" max="25" width="16.54296875" style="175" hidden="1" customWidth="1"/>
    <col min="26" max="26" width="15.36328125" style="225" hidden="1" customWidth="1"/>
    <col min="27" max="27" width="74.90625" style="6" hidden="1" customWidth="1"/>
    <col min="28" max="28" width="19.453125" style="6" hidden="1" customWidth="1"/>
    <col min="29" max="29" width="16.36328125" style="6" hidden="1" customWidth="1"/>
    <col min="30" max="30" width="14.36328125" style="6" hidden="1" customWidth="1"/>
    <col min="31" max="31" width="17.453125" style="6" hidden="1" customWidth="1"/>
    <col min="32" max="32" width="15.6328125" style="6" hidden="1" customWidth="1"/>
    <col min="33" max="33" width="17" style="6" hidden="1" customWidth="1"/>
    <col min="34" max="34" width="16.36328125" style="6" hidden="1" customWidth="1"/>
    <col min="35" max="35" width="11.54296875" style="6" hidden="1" customWidth="1"/>
    <col min="36" max="36" width="16.36328125" style="6" hidden="1" customWidth="1"/>
    <col min="37" max="37" width="15.453125" style="6" hidden="1" customWidth="1"/>
    <col min="38" max="38" width="12.08984375" style="6" hidden="1" customWidth="1"/>
    <col min="39" max="39" width="16.6328125" style="6" hidden="1" customWidth="1"/>
    <col min="40" max="40" width="17.453125" style="6" hidden="1" customWidth="1"/>
    <col min="41" max="41" width="14.6328125" style="6" hidden="1" customWidth="1"/>
    <col min="42" max="43" width="14.08984375" style="6" hidden="1" customWidth="1"/>
    <col min="44" max="44" width="14.90625" style="6" hidden="1" customWidth="1"/>
    <col min="45" max="46" width="17.90625" style="6" hidden="1" customWidth="1"/>
    <col min="47" max="47" width="14.54296875" style="6" hidden="1" customWidth="1"/>
    <col min="48" max="48" width="20.08984375" style="6" hidden="1" customWidth="1"/>
    <col min="49" max="49" width="16.54296875" style="6" hidden="1" customWidth="1"/>
    <col min="50" max="50" width="11.54296875" style="6" hidden="1" customWidth="1"/>
    <col min="51" max="51" width="17.6328125" style="6" hidden="1" customWidth="1"/>
    <col min="52" max="52" width="86.453125" style="6" hidden="1" customWidth="1"/>
    <col min="53" max="53" width="11.54296875" style="6" hidden="1" customWidth="1"/>
    <col min="54" max="54" width="16.36328125" style="6" hidden="1" customWidth="1"/>
    <col min="55" max="55" width="14.36328125" style="6" hidden="1" customWidth="1"/>
    <col min="56" max="56" width="17.453125" style="6" hidden="1" customWidth="1"/>
    <col min="57" max="57" width="15.6328125" style="6" hidden="1" customWidth="1"/>
    <col min="58" max="58" width="17" style="6" hidden="1" customWidth="1"/>
    <col min="59" max="59" width="16.36328125" style="6" hidden="1" customWidth="1"/>
    <col min="60" max="60" width="11.54296875" style="6" hidden="1" customWidth="1"/>
    <col min="61" max="61" width="16.36328125" style="6" hidden="1" customWidth="1"/>
    <col min="62" max="62" width="15.453125" style="6" hidden="1" customWidth="1"/>
    <col min="63" max="63" width="12.08984375" style="6" hidden="1" customWidth="1"/>
    <col min="64" max="64" width="16.6328125" style="6" hidden="1" customWidth="1"/>
    <col min="65" max="65" width="17.453125" style="6" hidden="1" customWidth="1"/>
    <col min="66" max="66" width="14.6328125" style="6" hidden="1" customWidth="1"/>
    <col min="67" max="68" width="18.36328125" style="6" hidden="1" customWidth="1"/>
    <col min="69" max="69" width="14.90625" style="6" hidden="1" customWidth="1"/>
    <col min="70" max="71" width="17.90625" style="6" hidden="1" customWidth="1"/>
    <col min="72" max="72" width="17.36328125" style="6" hidden="1" customWidth="1"/>
    <col min="73" max="74" width="18.36328125" style="6" hidden="1" customWidth="1"/>
    <col min="75" max="75" width="11.54296875" style="6" hidden="1" customWidth="1"/>
    <col min="76" max="76" width="18" style="6" hidden="1" customWidth="1"/>
    <col min="77" max="77" width="74.54296875" style="6" customWidth="1"/>
    <col min="78" max="100" width="11.54296875" style="6" customWidth="1"/>
    <col min="101" max="102" width="16.453125" style="6" customWidth="1"/>
    <col min="103" max="103" width="74.54296875" style="6" customWidth="1"/>
    <col min="104" max="126" width="16.90625" style="6" customWidth="1"/>
    <col min="127" max="127" width="17.6328125" style="6" hidden="1"/>
    <col min="128" max="16384" width="11.54296875" style="6" hidden="1"/>
  </cols>
  <sheetData>
    <row r="1" spans="1:127" ht="16" thickBot="1" x14ac:dyDescent="0.4">
      <c r="A1" s="3" t="s">
        <v>38</v>
      </c>
      <c r="B1" s="152"/>
      <c r="C1" s="152"/>
      <c r="D1" s="152"/>
      <c r="E1" s="152"/>
      <c r="F1" s="152"/>
      <c r="G1" s="152"/>
      <c r="H1" s="152"/>
      <c r="I1" s="152"/>
      <c r="J1" s="152"/>
      <c r="K1" s="152"/>
      <c r="L1" s="152"/>
      <c r="M1" s="152"/>
      <c r="N1" s="152"/>
      <c r="O1" s="196"/>
      <c r="P1" s="152"/>
      <c r="Q1" s="152"/>
      <c r="R1" s="152"/>
      <c r="S1" s="152"/>
      <c r="T1" s="152"/>
      <c r="U1" s="152"/>
      <c r="V1" s="152"/>
      <c r="W1" s="152"/>
      <c r="X1" s="152"/>
      <c r="AA1" s="3" t="s">
        <v>38</v>
      </c>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Z1" s="3" t="s">
        <v>38</v>
      </c>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Y1" s="3" t="s">
        <v>38</v>
      </c>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Y1" s="3" t="s">
        <v>38</v>
      </c>
    </row>
    <row r="2" spans="1:127" ht="16" thickBot="1" x14ac:dyDescent="0.4">
      <c r="A2" s="7"/>
      <c r="B2" s="4"/>
      <c r="C2" s="4"/>
      <c r="D2" s="4"/>
      <c r="E2" s="4"/>
      <c r="F2" s="4"/>
      <c r="G2" s="4"/>
      <c r="H2" s="4"/>
      <c r="I2" s="4"/>
      <c r="J2" s="4"/>
      <c r="K2" s="4"/>
      <c r="L2" s="4"/>
      <c r="M2" s="4"/>
      <c r="N2" s="4"/>
      <c r="O2" s="184"/>
      <c r="P2" s="4"/>
      <c r="Q2" s="4"/>
      <c r="R2" s="154"/>
      <c r="S2" s="4"/>
      <c r="T2" s="4"/>
      <c r="U2" s="4"/>
      <c r="V2" s="4"/>
      <c r="W2" s="4"/>
      <c r="X2" s="4"/>
      <c r="AA2" s="7"/>
      <c r="AB2" s="4"/>
      <c r="AC2" s="4"/>
      <c r="AD2" s="4"/>
      <c r="AE2" s="4"/>
      <c r="AF2" s="4"/>
      <c r="AG2" s="4"/>
      <c r="AH2" s="4"/>
      <c r="AI2" s="4"/>
      <c r="AJ2" s="4"/>
      <c r="AK2" s="4"/>
      <c r="AL2" s="4"/>
      <c r="AM2" s="4"/>
      <c r="AN2" s="4"/>
      <c r="AO2" s="4"/>
      <c r="AP2" s="4"/>
      <c r="AQ2" s="4"/>
      <c r="AR2" s="4"/>
      <c r="AS2" s="4"/>
      <c r="AT2" s="4"/>
      <c r="AU2" s="4"/>
      <c r="AV2" s="4"/>
      <c r="AW2" s="4"/>
      <c r="AX2" s="4"/>
      <c r="AZ2" s="7"/>
      <c r="BA2" s="4"/>
      <c r="BB2" s="4"/>
      <c r="BC2" s="4"/>
      <c r="BD2" s="4"/>
      <c r="BE2" s="4"/>
      <c r="BF2" s="4"/>
      <c r="BG2" s="4"/>
      <c r="BH2" s="4"/>
      <c r="BI2" s="4"/>
      <c r="BJ2" s="4"/>
      <c r="BK2" s="4"/>
      <c r="BL2" s="4"/>
      <c r="BM2" s="4"/>
      <c r="BN2" s="4"/>
      <c r="BO2" s="4"/>
      <c r="BP2" s="4"/>
      <c r="BQ2" s="4"/>
      <c r="BR2" s="4"/>
      <c r="BS2" s="4"/>
      <c r="BT2" s="4"/>
      <c r="BU2" s="4"/>
      <c r="BV2" s="4"/>
      <c r="BW2" s="4"/>
      <c r="BY2" s="7"/>
      <c r="BZ2" s="4"/>
      <c r="CA2" s="4"/>
      <c r="CB2" s="4"/>
      <c r="CC2" s="4"/>
      <c r="CD2" s="4"/>
      <c r="CE2" s="4"/>
      <c r="CF2" s="4"/>
      <c r="CG2" s="4"/>
      <c r="CH2" s="4"/>
      <c r="CI2" s="4"/>
      <c r="CJ2" s="4"/>
      <c r="CK2" s="4"/>
      <c r="CL2" s="4"/>
      <c r="CM2" s="4"/>
      <c r="CN2" s="4"/>
      <c r="CO2" s="4"/>
      <c r="CP2" s="4"/>
      <c r="CQ2" s="4"/>
      <c r="CR2" s="4"/>
      <c r="CS2" s="4"/>
      <c r="CT2" s="4"/>
      <c r="CU2" s="4"/>
      <c r="CV2" s="4"/>
    </row>
    <row r="3" spans="1:127" x14ac:dyDescent="0.35">
      <c r="A3" s="267" t="s">
        <v>62</v>
      </c>
      <c r="B3" s="267"/>
      <c r="C3" s="267"/>
      <c r="D3" s="267"/>
      <c r="E3" s="267"/>
      <c r="F3" s="267"/>
      <c r="G3" s="267"/>
      <c r="H3" s="267"/>
      <c r="I3" s="267"/>
      <c r="J3" s="267"/>
      <c r="K3" s="267"/>
      <c r="L3" s="267"/>
      <c r="M3" s="267"/>
      <c r="N3" s="267"/>
      <c r="O3" s="267"/>
      <c r="P3" s="267"/>
      <c r="Q3" s="267"/>
      <c r="R3" s="267"/>
      <c r="S3" s="267"/>
      <c r="T3" s="267"/>
      <c r="U3" s="267"/>
      <c r="V3" s="267"/>
      <c r="W3" s="267"/>
      <c r="X3" s="267"/>
      <c r="AA3" s="267" t="s">
        <v>62</v>
      </c>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Z3" s="267" t="s">
        <v>62</v>
      </c>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Y3" s="267" t="s">
        <v>62</v>
      </c>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Y3" s="366" t="s">
        <v>62</v>
      </c>
      <c r="CZ3" s="366"/>
      <c r="DA3" s="366"/>
      <c r="DB3" s="366"/>
      <c r="DC3" s="366"/>
      <c r="DD3" s="366"/>
      <c r="DE3" s="366"/>
      <c r="DF3" s="366"/>
      <c r="DG3" s="366"/>
      <c r="DH3" s="366"/>
      <c r="DI3" s="366"/>
      <c r="DJ3" s="366"/>
      <c r="DK3" s="366"/>
      <c r="DL3" s="366"/>
      <c r="DM3" s="366"/>
      <c r="DN3" s="366"/>
      <c r="DO3" s="366"/>
      <c r="DP3" s="366"/>
      <c r="DQ3" s="366"/>
      <c r="DR3" s="366"/>
      <c r="DS3" s="366"/>
      <c r="DT3" s="366"/>
      <c r="DU3" s="366"/>
      <c r="DV3" s="366"/>
    </row>
    <row r="4" spans="1:127" x14ac:dyDescent="0.35">
      <c r="A4" s="267" t="s">
        <v>42</v>
      </c>
      <c r="B4" s="267"/>
      <c r="C4" s="267"/>
      <c r="D4" s="267"/>
      <c r="E4" s="267"/>
      <c r="F4" s="267"/>
      <c r="G4" s="267"/>
      <c r="H4" s="267"/>
      <c r="I4" s="267"/>
      <c r="J4" s="267"/>
      <c r="K4" s="267"/>
      <c r="L4" s="267"/>
      <c r="M4" s="267"/>
      <c r="N4" s="267"/>
      <c r="O4" s="267"/>
      <c r="P4" s="267"/>
      <c r="Q4" s="267"/>
      <c r="R4" s="267"/>
      <c r="S4" s="267"/>
      <c r="T4" s="267"/>
      <c r="U4" s="267"/>
      <c r="V4" s="267"/>
      <c r="W4" s="267"/>
      <c r="X4" s="267"/>
      <c r="AA4" s="267" t="s">
        <v>42</v>
      </c>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Z4" s="267" t="s">
        <v>42</v>
      </c>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Y4" s="267" t="s">
        <v>42</v>
      </c>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Y4" s="366" t="s">
        <v>42</v>
      </c>
      <c r="CZ4" s="366"/>
      <c r="DA4" s="366"/>
      <c r="DB4" s="366"/>
      <c r="DC4" s="366"/>
      <c r="DD4" s="366"/>
      <c r="DE4" s="366"/>
      <c r="DF4" s="366"/>
      <c r="DG4" s="366"/>
      <c r="DH4" s="366"/>
      <c r="DI4" s="366"/>
      <c r="DJ4" s="366"/>
      <c r="DK4" s="366"/>
      <c r="DL4" s="366"/>
      <c r="DM4" s="366"/>
      <c r="DN4" s="366"/>
      <c r="DO4" s="366"/>
      <c r="DP4" s="366"/>
      <c r="DQ4" s="366"/>
      <c r="DR4" s="366"/>
      <c r="DS4" s="366"/>
      <c r="DT4" s="366"/>
      <c r="DU4" s="366"/>
      <c r="DV4" s="366"/>
    </row>
    <row r="5" spans="1:127" x14ac:dyDescent="0.35">
      <c r="A5" s="267" t="s">
        <v>36</v>
      </c>
      <c r="B5" s="267"/>
      <c r="C5" s="267"/>
      <c r="D5" s="267"/>
      <c r="E5" s="267"/>
      <c r="F5" s="267"/>
      <c r="G5" s="267"/>
      <c r="H5" s="267"/>
      <c r="I5" s="267"/>
      <c r="J5" s="267"/>
      <c r="K5" s="267"/>
      <c r="L5" s="267"/>
      <c r="M5" s="267"/>
      <c r="N5" s="267"/>
      <c r="O5" s="267"/>
      <c r="P5" s="267"/>
      <c r="Q5" s="267"/>
      <c r="R5" s="267"/>
      <c r="S5" s="267"/>
      <c r="T5" s="267"/>
      <c r="U5" s="267"/>
      <c r="V5" s="267"/>
      <c r="W5" s="267"/>
      <c r="X5" s="267"/>
      <c r="AA5" s="267" t="s">
        <v>36</v>
      </c>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Z5" s="267" t="s">
        <v>36</v>
      </c>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Y5" s="267" t="s">
        <v>36</v>
      </c>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Y5" s="366" t="s">
        <v>36</v>
      </c>
      <c r="CZ5" s="366"/>
      <c r="DA5" s="366"/>
      <c r="DB5" s="366"/>
      <c r="DC5" s="366"/>
      <c r="DD5" s="366"/>
      <c r="DE5" s="366"/>
      <c r="DF5" s="366"/>
      <c r="DG5" s="366"/>
      <c r="DH5" s="366"/>
      <c r="DI5" s="366"/>
      <c r="DJ5" s="366"/>
      <c r="DK5" s="366"/>
      <c r="DL5" s="366"/>
      <c r="DM5" s="366"/>
      <c r="DN5" s="366"/>
      <c r="DO5" s="366"/>
      <c r="DP5" s="366"/>
      <c r="DQ5" s="366"/>
      <c r="DR5" s="366"/>
      <c r="DS5" s="366"/>
      <c r="DT5" s="366"/>
      <c r="DU5" s="366"/>
      <c r="DV5" s="366"/>
    </row>
    <row r="6" spans="1:127" x14ac:dyDescent="0.35">
      <c r="A6" s="267" t="s">
        <v>557</v>
      </c>
      <c r="B6" s="267"/>
      <c r="C6" s="267"/>
      <c r="D6" s="267"/>
      <c r="E6" s="267"/>
      <c r="F6" s="267"/>
      <c r="G6" s="267"/>
      <c r="H6" s="267"/>
      <c r="I6" s="267"/>
      <c r="J6" s="267"/>
      <c r="K6" s="267"/>
      <c r="L6" s="267"/>
      <c r="M6" s="267"/>
      <c r="N6" s="267"/>
      <c r="O6" s="267"/>
      <c r="P6" s="267"/>
      <c r="Q6" s="267"/>
      <c r="R6" s="267"/>
      <c r="S6" s="267"/>
      <c r="T6" s="267"/>
      <c r="U6" s="267"/>
      <c r="V6" s="267"/>
      <c r="W6" s="267"/>
      <c r="X6" s="267"/>
      <c r="AA6" s="267" t="s">
        <v>558</v>
      </c>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Z6" s="267" t="s">
        <v>494</v>
      </c>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Y6" s="267" t="s">
        <v>560</v>
      </c>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Y6" s="366" t="s">
        <v>561</v>
      </c>
      <c r="CZ6" s="366"/>
      <c r="DA6" s="366"/>
      <c r="DB6" s="366"/>
      <c r="DC6" s="366"/>
      <c r="DD6" s="366"/>
      <c r="DE6" s="366"/>
      <c r="DF6" s="366"/>
      <c r="DG6" s="366"/>
      <c r="DH6" s="366"/>
      <c r="DI6" s="366"/>
      <c r="DJ6" s="366"/>
      <c r="DK6" s="366"/>
      <c r="DL6" s="366"/>
      <c r="DM6" s="366"/>
      <c r="DN6" s="366"/>
      <c r="DO6" s="366"/>
      <c r="DP6" s="366"/>
      <c r="DQ6" s="366"/>
      <c r="DR6" s="366"/>
      <c r="DS6" s="366"/>
      <c r="DT6" s="366"/>
      <c r="DU6" s="366"/>
      <c r="DV6" s="366"/>
    </row>
    <row r="7" spans="1:127" x14ac:dyDescent="0.35">
      <c r="A7" s="7"/>
      <c r="B7" s="28"/>
      <c r="C7" s="28"/>
      <c r="D7" s="28"/>
      <c r="E7" s="28"/>
      <c r="F7" s="28"/>
      <c r="G7" s="28"/>
      <c r="H7" s="28"/>
      <c r="I7" s="28"/>
      <c r="J7" s="28"/>
      <c r="K7" s="28"/>
      <c r="L7" s="28"/>
      <c r="M7" s="28"/>
      <c r="N7" s="28"/>
      <c r="O7" s="197"/>
      <c r="P7" s="28"/>
      <c r="Q7" s="28"/>
      <c r="R7" s="28"/>
      <c r="S7" s="28"/>
      <c r="T7" s="28"/>
      <c r="U7" s="28"/>
      <c r="V7" s="28"/>
      <c r="W7" s="28"/>
      <c r="X7" s="28"/>
      <c r="AA7" s="7"/>
      <c r="AB7" s="28"/>
      <c r="AC7" s="28"/>
      <c r="AD7" s="28"/>
      <c r="AE7" s="28"/>
      <c r="AF7" s="28"/>
      <c r="AG7" s="28"/>
      <c r="AH7" s="28"/>
      <c r="AI7" s="28"/>
      <c r="AJ7" s="28"/>
      <c r="AK7" s="28"/>
      <c r="AL7" s="28"/>
      <c r="AM7" s="28"/>
      <c r="AN7" s="28"/>
      <c r="AO7" s="28"/>
      <c r="AP7" s="28"/>
      <c r="AQ7" s="28"/>
      <c r="AR7" s="28"/>
      <c r="AS7" s="28"/>
      <c r="AT7" s="28"/>
      <c r="AU7" s="28"/>
      <c r="AV7" s="28">
        <v>28</v>
      </c>
      <c r="AW7" s="28"/>
      <c r="AX7" s="28"/>
      <c r="AZ7" s="7"/>
      <c r="BA7" s="28"/>
      <c r="BB7" s="28">
        <v>1</v>
      </c>
      <c r="BC7" s="28">
        <v>2</v>
      </c>
      <c r="BD7" s="28">
        <v>3</v>
      </c>
      <c r="BE7" s="28">
        <v>4</v>
      </c>
      <c r="BF7" s="28">
        <v>5</v>
      </c>
      <c r="BG7" s="28">
        <v>6</v>
      </c>
      <c r="BH7" s="28">
        <v>7</v>
      </c>
      <c r="BI7" s="28">
        <v>8</v>
      </c>
      <c r="BJ7" s="28">
        <v>9</v>
      </c>
      <c r="BK7" s="28">
        <v>20</v>
      </c>
      <c r="BL7" s="28">
        <v>21</v>
      </c>
      <c r="BM7" s="28">
        <v>22</v>
      </c>
      <c r="BN7" s="28">
        <v>23</v>
      </c>
      <c r="BO7" s="28">
        <v>24</v>
      </c>
      <c r="BP7" s="28">
        <v>24.5</v>
      </c>
      <c r="BQ7" s="28">
        <v>25</v>
      </c>
      <c r="BR7" s="28">
        <v>26</v>
      </c>
      <c r="BS7" s="28">
        <v>26.5</v>
      </c>
      <c r="BT7" s="28">
        <v>27</v>
      </c>
      <c r="BU7" s="28">
        <v>28</v>
      </c>
      <c r="BV7" s="28"/>
      <c r="BW7" s="28">
        <v>29</v>
      </c>
      <c r="BY7" s="7"/>
      <c r="BZ7" s="28"/>
      <c r="CA7" s="28">
        <v>1</v>
      </c>
      <c r="CB7" s="28">
        <v>2</v>
      </c>
      <c r="CC7" s="28">
        <v>3</v>
      </c>
      <c r="CD7" s="28">
        <v>4</v>
      </c>
      <c r="CE7" s="28">
        <v>5</v>
      </c>
      <c r="CF7" s="28">
        <v>6</v>
      </c>
      <c r="CG7" s="28">
        <v>7</v>
      </c>
      <c r="CH7" s="28">
        <v>8</v>
      </c>
      <c r="CI7" s="28">
        <v>9</v>
      </c>
      <c r="CJ7" s="28">
        <v>20</v>
      </c>
      <c r="CK7" s="28">
        <v>21</v>
      </c>
      <c r="CL7" s="28">
        <v>22</v>
      </c>
      <c r="CM7" s="28">
        <v>23</v>
      </c>
      <c r="CN7" s="28">
        <v>24</v>
      </c>
      <c r="CO7" s="28">
        <v>24.5</v>
      </c>
      <c r="CP7" s="28">
        <v>25</v>
      </c>
      <c r="CQ7" s="28">
        <v>26</v>
      </c>
      <c r="CR7" s="28">
        <v>26.5</v>
      </c>
      <c r="CS7" s="28">
        <v>27</v>
      </c>
      <c r="CT7" s="28">
        <v>28</v>
      </c>
      <c r="CU7" s="28"/>
      <c r="CV7" s="28">
        <v>29</v>
      </c>
      <c r="CY7" s="7"/>
      <c r="CZ7" s="28"/>
      <c r="DA7" s="28"/>
      <c r="DB7" s="28"/>
      <c r="DC7" s="28"/>
      <c r="DD7" s="28"/>
      <c r="DE7" s="28"/>
      <c r="DF7" s="28"/>
      <c r="DG7" s="28"/>
      <c r="DH7" s="28"/>
      <c r="DI7" s="28"/>
      <c r="DJ7" s="28"/>
      <c r="DK7" s="28"/>
      <c r="DL7" s="28"/>
      <c r="DM7" s="28"/>
      <c r="DN7" s="28"/>
      <c r="DO7" s="28"/>
      <c r="DP7" s="28"/>
      <c r="DQ7" s="28"/>
      <c r="DR7" s="28"/>
      <c r="DS7" s="28"/>
      <c r="DT7" s="28"/>
      <c r="DU7" s="28"/>
      <c r="DV7" s="28"/>
    </row>
    <row r="8" spans="1:127" ht="16.5" customHeight="1" x14ac:dyDescent="0.35">
      <c r="A8" s="268" t="s">
        <v>43</v>
      </c>
      <c r="B8" s="271" t="s">
        <v>13</v>
      </c>
      <c r="C8" s="294" t="s">
        <v>63</v>
      </c>
      <c r="D8" s="295"/>
      <c r="E8" s="295"/>
      <c r="F8" s="295"/>
      <c r="G8" s="295"/>
      <c r="H8" s="295"/>
      <c r="I8" s="295"/>
      <c r="J8" s="295"/>
      <c r="K8" s="295"/>
      <c r="L8" s="295"/>
      <c r="M8" s="295"/>
      <c r="N8" s="295"/>
      <c r="O8" s="295"/>
      <c r="P8" s="295"/>
      <c r="Q8" s="295"/>
      <c r="R8" s="295"/>
      <c r="S8" s="295"/>
      <c r="T8" s="295"/>
      <c r="U8" s="295"/>
      <c r="V8" s="295"/>
      <c r="W8" s="295"/>
      <c r="X8" s="295"/>
      <c r="AA8" s="268" t="s">
        <v>43</v>
      </c>
      <c r="AB8" s="271" t="s">
        <v>13</v>
      </c>
      <c r="AC8" s="294" t="s">
        <v>63</v>
      </c>
      <c r="AD8" s="295"/>
      <c r="AE8" s="295"/>
      <c r="AF8" s="295"/>
      <c r="AG8" s="295"/>
      <c r="AH8" s="295"/>
      <c r="AI8" s="295"/>
      <c r="AJ8" s="295"/>
      <c r="AK8" s="295"/>
      <c r="AL8" s="295"/>
      <c r="AM8" s="295"/>
      <c r="AN8" s="295"/>
      <c r="AO8" s="295"/>
      <c r="AP8" s="295"/>
      <c r="AQ8" s="295"/>
      <c r="AR8" s="295"/>
      <c r="AS8" s="295"/>
      <c r="AT8" s="295"/>
      <c r="AU8" s="295"/>
      <c r="AV8" s="295"/>
      <c r="AW8" s="295"/>
      <c r="AX8" s="295"/>
      <c r="AZ8" s="268" t="s">
        <v>43</v>
      </c>
      <c r="BA8" s="271" t="s">
        <v>13</v>
      </c>
      <c r="BB8" s="294" t="s">
        <v>63</v>
      </c>
      <c r="BC8" s="295"/>
      <c r="BD8" s="295"/>
      <c r="BE8" s="295"/>
      <c r="BF8" s="295"/>
      <c r="BG8" s="295"/>
      <c r="BH8" s="295"/>
      <c r="BI8" s="295"/>
      <c r="BJ8" s="295"/>
      <c r="BK8" s="295"/>
      <c r="BL8" s="295"/>
      <c r="BM8" s="295"/>
      <c r="BN8" s="295"/>
      <c r="BO8" s="295"/>
      <c r="BP8" s="295"/>
      <c r="BQ8" s="295"/>
      <c r="BR8" s="295"/>
      <c r="BS8" s="295"/>
      <c r="BT8" s="295"/>
      <c r="BU8" s="295"/>
      <c r="BV8" s="295"/>
      <c r="BW8" s="295"/>
      <c r="BY8" s="268" t="s">
        <v>43</v>
      </c>
      <c r="BZ8" s="271" t="s">
        <v>13</v>
      </c>
      <c r="CA8" s="294" t="s">
        <v>63</v>
      </c>
      <c r="CB8" s="295"/>
      <c r="CC8" s="295"/>
      <c r="CD8" s="295"/>
      <c r="CE8" s="295"/>
      <c r="CF8" s="295"/>
      <c r="CG8" s="295"/>
      <c r="CH8" s="295"/>
      <c r="CI8" s="295"/>
      <c r="CJ8" s="295"/>
      <c r="CK8" s="295"/>
      <c r="CL8" s="295"/>
      <c r="CM8" s="295"/>
      <c r="CN8" s="295"/>
      <c r="CO8" s="295"/>
      <c r="CP8" s="295"/>
      <c r="CQ8" s="295"/>
      <c r="CR8" s="295"/>
      <c r="CS8" s="295"/>
      <c r="CT8" s="295"/>
      <c r="CU8" s="295"/>
      <c r="CV8" s="295"/>
      <c r="CY8" s="268" t="s">
        <v>43</v>
      </c>
      <c r="CZ8" s="271" t="s">
        <v>13</v>
      </c>
      <c r="DA8" s="294" t="s">
        <v>63</v>
      </c>
      <c r="DB8" s="295"/>
      <c r="DC8" s="295"/>
      <c r="DD8" s="295"/>
      <c r="DE8" s="295"/>
      <c r="DF8" s="295"/>
      <c r="DG8" s="295"/>
      <c r="DH8" s="295"/>
      <c r="DI8" s="295"/>
      <c r="DJ8" s="295"/>
      <c r="DK8" s="295"/>
      <c r="DL8" s="295"/>
      <c r="DM8" s="295"/>
      <c r="DN8" s="295"/>
      <c r="DO8" s="295"/>
      <c r="DP8" s="295"/>
      <c r="DQ8" s="295"/>
      <c r="DR8" s="295"/>
      <c r="DS8" s="295"/>
      <c r="DT8" s="295"/>
      <c r="DU8" s="295"/>
      <c r="DV8" s="295"/>
    </row>
    <row r="9" spans="1:127" ht="75" x14ac:dyDescent="0.35">
      <c r="A9" s="270"/>
      <c r="B9" s="273"/>
      <c r="C9" s="153" t="s">
        <v>67</v>
      </c>
      <c r="D9" s="153" t="s">
        <v>69</v>
      </c>
      <c r="E9" s="153" t="s">
        <v>70</v>
      </c>
      <c r="F9" s="153" t="s">
        <v>71</v>
      </c>
      <c r="G9" s="153" t="s">
        <v>72</v>
      </c>
      <c r="H9" s="153" t="s">
        <v>80</v>
      </c>
      <c r="I9" s="153" t="s">
        <v>68</v>
      </c>
      <c r="J9" s="153" t="s">
        <v>73</v>
      </c>
      <c r="K9" s="153" t="s">
        <v>74</v>
      </c>
      <c r="L9" s="153" t="s">
        <v>75</v>
      </c>
      <c r="M9" s="153" t="s">
        <v>387</v>
      </c>
      <c r="N9" s="153" t="s">
        <v>76</v>
      </c>
      <c r="O9" s="198" t="s">
        <v>77</v>
      </c>
      <c r="P9" s="153" t="s">
        <v>78</v>
      </c>
      <c r="Q9" s="153" t="s">
        <v>419</v>
      </c>
      <c r="R9" s="153" t="s">
        <v>418</v>
      </c>
      <c r="S9" s="153" t="s">
        <v>79</v>
      </c>
      <c r="T9" s="153" t="s">
        <v>420</v>
      </c>
      <c r="U9" s="153" t="s">
        <v>421</v>
      </c>
      <c r="V9" s="153" t="s">
        <v>178</v>
      </c>
      <c r="W9" s="106" t="s">
        <v>495</v>
      </c>
      <c r="X9" s="106" t="s">
        <v>81</v>
      </c>
      <c r="AA9" s="270"/>
      <c r="AB9" s="273"/>
      <c r="AC9" s="153" t="s">
        <v>67</v>
      </c>
      <c r="AD9" s="153" t="s">
        <v>69</v>
      </c>
      <c r="AE9" s="153" t="s">
        <v>70</v>
      </c>
      <c r="AF9" s="153" t="s">
        <v>71</v>
      </c>
      <c r="AG9" s="153" t="s">
        <v>72</v>
      </c>
      <c r="AH9" s="153" t="s">
        <v>80</v>
      </c>
      <c r="AI9" s="153" t="s">
        <v>68</v>
      </c>
      <c r="AJ9" s="153" t="s">
        <v>73</v>
      </c>
      <c r="AK9" s="153" t="s">
        <v>74</v>
      </c>
      <c r="AL9" s="153" t="s">
        <v>75</v>
      </c>
      <c r="AM9" s="153" t="s">
        <v>387</v>
      </c>
      <c r="AN9" s="153" t="s">
        <v>76</v>
      </c>
      <c r="AO9" s="153" t="s">
        <v>77</v>
      </c>
      <c r="AP9" s="153" t="s">
        <v>78</v>
      </c>
      <c r="AQ9" s="153" t="s">
        <v>419</v>
      </c>
      <c r="AR9" s="153" t="s">
        <v>418</v>
      </c>
      <c r="AS9" s="153" t="s">
        <v>79</v>
      </c>
      <c r="AT9" s="153" t="s">
        <v>388</v>
      </c>
      <c r="AU9" s="153" t="s">
        <v>421</v>
      </c>
      <c r="AV9" s="153" t="s">
        <v>178</v>
      </c>
      <c r="AW9" s="106" t="s">
        <v>495</v>
      </c>
      <c r="AX9" s="106" t="s">
        <v>81</v>
      </c>
      <c r="AZ9" s="270"/>
      <c r="BA9" s="273"/>
      <c r="BB9" s="153" t="s">
        <v>67</v>
      </c>
      <c r="BC9" s="153" t="s">
        <v>69</v>
      </c>
      <c r="BD9" s="153" t="s">
        <v>70</v>
      </c>
      <c r="BE9" s="153" t="s">
        <v>71</v>
      </c>
      <c r="BF9" s="153" t="s">
        <v>72</v>
      </c>
      <c r="BG9" s="153" t="s">
        <v>80</v>
      </c>
      <c r="BH9" s="153" t="s">
        <v>68</v>
      </c>
      <c r="BI9" s="153" t="s">
        <v>73</v>
      </c>
      <c r="BJ9" s="153" t="s">
        <v>74</v>
      </c>
      <c r="BK9" s="153" t="s">
        <v>75</v>
      </c>
      <c r="BL9" s="153" t="s">
        <v>387</v>
      </c>
      <c r="BM9" s="153" t="s">
        <v>76</v>
      </c>
      <c r="BN9" s="153" t="s">
        <v>77</v>
      </c>
      <c r="BO9" s="153" t="s">
        <v>78</v>
      </c>
      <c r="BP9" s="153" t="s">
        <v>419</v>
      </c>
      <c r="BQ9" s="153" t="s">
        <v>418</v>
      </c>
      <c r="BR9" s="153" t="s">
        <v>79</v>
      </c>
      <c r="BS9" s="153" t="s">
        <v>388</v>
      </c>
      <c r="BT9" s="153" t="s">
        <v>421</v>
      </c>
      <c r="BU9" s="153" t="s">
        <v>178</v>
      </c>
      <c r="BV9" s="106" t="s">
        <v>495</v>
      </c>
      <c r="BW9" s="106" t="s">
        <v>81</v>
      </c>
      <c r="BY9" s="270"/>
      <c r="BZ9" s="273"/>
      <c r="CA9" s="153" t="s">
        <v>67</v>
      </c>
      <c r="CB9" s="153" t="s">
        <v>69</v>
      </c>
      <c r="CC9" s="153" t="s">
        <v>70</v>
      </c>
      <c r="CD9" s="153" t="s">
        <v>71</v>
      </c>
      <c r="CE9" s="153" t="s">
        <v>72</v>
      </c>
      <c r="CF9" s="153" t="s">
        <v>80</v>
      </c>
      <c r="CG9" s="153" t="s">
        <v>68</v>
      </c>
      <c r="CH9" s="153" t="s">
        <v>73</v>
      </c>
      <c r="CI9" s="153" t="s">
        <v>74</v>
      </c>
      <c r="CJ9" s="153" t="s">
        <v>75</v>
      </c>
      <c r="CK9" s="153" t="s">
        <v>387</v>
      </c>
      <c r="CL9" s="153" t="s">
        <v>76</v>
      </c>
      <c r="CM9" s="153" t="s">
        <v>77</v>
      </c>
      <c r="CN9" s="153" t="s">
        <v>78</v>
      </c>
      <c r="CO9" s="153" t="s">
        <v>419</v>
      </c>
      <c r="CP9" s="153" t="s">
        <v>418</v>
      </c>
      <c r="CQ9" s="153" t="s">
        <v>79</v>
      </c>
      <c r="CR9" s="153" t="s">
        <v>388</v>
      </c>
      <c r="CS9" s="153" t="s">
        <v>421</v>
      </c>
      <c r="CT9" s="153" t="s">
        <v>178</v>
      </c>
      <c r="CU9" s="106" t="s">
        <v>495</v>
      </c>
      <c r="CV9" s="106" t="s">
        <v>81</v>
      </c>
      <c r="CY9" s="270"/>
      <c r="CZ9" s="273"/>
      <c r="DA9" s="153" t="s">
        <v>67</v>
      </c>
      <c r="DB9" s="153" t="s">
        <v>69</v>
      </c>
      <c r="DC9" s="153" t="s">
        <v>70</v>
      </c>
      <c r="DD9" s="153" t="s">
        <v>71</v>
      </c>
      <c r="DE9" s="153" t="s">
        <v>72</v>
      </c>
      <c r="DF9" s="153" t="s">
        <v>80</v>
      </c>
      <c r="DG9" s="153" t="s">
        <v>68</v>
      </c>
      <c r="DH9" s="153" t="s">
        <v>73</v>
      </c>
      <c r="DI9" s="153" t="s">
        <v>74</v>
      </c>
      <c r="DJ9" s="153" t="s">
        <v>75</v>
      </c>
      <c r="DK9" s="153" t="s">
        <v>387</v>
      </c>
      <c r="DL9" s="153" t="s">
        <v>76</v>
      </c>
      <c r="DM9" s="153" t="s">
        <v>77</v>
      </c>
      <c r="DN9" s="153" t="s">
        <v>78</v>
      </c>
      <c r="DO9" s="153" t="s">
        <v>419</v>
      </c>
      <c r="DP9" s="153" t="s">
        <v>418</v>
      </c>
      <c r="DQ9" s="153" t="s">
        <v>79</v>
      </c>
      <c r="DR9" s="153" t="s">
        <v>388</v>
      </c>
      <c r="DS9" s="153" t="s">
        <v>421</v>
      </c>
      <c r="DT9" s="153" t="s">
        <v>178</v>
      </c>
      <c r="DU9" s="106" t="s">
        <v>495</v>
      </c>
      <c r="DV9" s="106" t="s">
        <v>81</v>
      </c>
    </row>
    <row r="10" spans="1:127" x14ac:dyDescent="0.35">
      <c r="A10" s="8"/>
      <c r="B10" s="56">
        <f>+'C-1'!G11</f>
        <v>6705</v>
      </c>
      <c r="C10" s="56"/>
      <c r="D10" s="56"/>
      <c r="E10" s="56"/>
      <c r="F10" s="56"/>
      <c r="G10" s="56"/>
      <c r="H10" s="56"/>
      <c r="I10" s="56"/>
      <c r="J10" s="56"/>
      <c r="K10" s="56"/>
      <c r="L10" s="56"/>
      <c r="M10" s="56"/>
      <c r="N10" s="56"/>
      <c r="O10" s="193"/>
      <c r="P10" s="56"/>
      <c r="Q10" s="56"/>
      <c r="R10" s="56"/>
      <c r="S10" s="56"/>
      <c r="T10" s="56"/>
      <c r="U10" s="56"/>
      <c r="V10" s="56"/>
      <c r="W10" s="105"/>
      <c r="X10" s="105"/>
      <c r="AA10" s="8"/>
      <c r="AB10" s="56">
        <f>'C-1'!AA11</f>
        <v>6116</v>
      </c>
      <c r="AC10" s="56"/>
      <c r="AD10" s="56"/>
      <c r="AE10" s="56"/>
      <c r="AF10" s="56"/>
      <c r="AG10" s="56"/>
      <c r="AH10" s="56"/>
      <c r="AI10" s="56"/>
      <c r="AJ10" s="56"/>
      <c r="AK10" s="56"/>
      <c r="AL10" s="56"/>
      <c r="AM10" s="56"/>
      <c r="AN10" s="56"/>
      <c r="AO10" s="56"/>
      <c r="AP10" s="56"/>
      <c r="AQ10" s="56"/>
      <c r="AR10" s="56"/>
      <c r="AS10" s="56"/>
      <c r="AT10" s="56"/>
      <c r="AU10" s="56"/>
      <c r="AV10" s="56"/>
      <c r="AW10" s="105"/>
      <c r="AX10" s="105"/>
      <c r="AZ10" s="8"/>
      <c r="BA10" s="56">
        <f>+'C-1'!AW11</f>
        <v>5912</v>
      </c>
      <c r="BB10" s="56"/>
      <c r="BC10" s="56"/>
      <c r="BD10" s="56"/>
      <c r="BE10" s="56"/>
      <c r="BF10" s="56"/>
      <c r="BG10" s="56"/>
      <c r="BH10" s="56"/>
      <c r="BI10" s="56"/>
      <c r="BJ10" s="56"/>
      <c r="BK10" s="56"/>
      <c r="BL10" s="56"/>
      <c r="BM10" s="56"/>
      <c r="BN10" s="56"/>
      <c r="BO10" s="56"/>
      <c r="BP10" s="56"/>
      <c r="BQ10" s="56"/>
      <c r="BR10" s="56"/>
      <c r="BS10" s="56"/>
      <c r="BT10" s="56"/>
      <c r="BU10" s="56"/>
      <c r="BV10" s="105"/>
      <c r="BW10" s="105"/>
      <c r="BY10" s="8"/>
      <c r="BZ10" s="56">
        <f>'C-1'!BP11</f>
        <v>6519</v>
      </c>
      <c r="CA10" s="56"/>
      <c r="CB10" s="56"/>
      <c r="CC10" s="56"/>
      <c r="CD10" s="56"/>
      <c r="CE10" s="56"/>
      <c r="CF10" s="56"/>
      <c r="CG10" s="56"/>
      <c r="CH10" s="56"/>
      <c r="CI10" s="56"/>
      <c r="CJ10" s="56"/>
      <c r="CK10" s="56"/>
      <c r="CL10" s="56"/>
      <c r="CM10" s="56"/>
      <c r="CN10" s="56"/>
      <c r="CO10" s="56"/>
      <c r="CP10" s="56"/>
      <c r="CQ10" s="56"/>
      <c r="CR10" s="56"/>
      <c r="CS10" s="56"/>
      <c r="CT10" s="56"/>
      <c r="CU10" s="105"/>
      <c r="CV10" s="105"/>
      <c r="CY10" s="8"/>
      <c r="CZ10" s="56"/>
      <c r="DA10" s="56"/>
      <c r="DB10" s="56"/>
      <c r="DC10" s="56"/>
      <c r="DD10" s="56"/>
      <c r="DE10" s="56"/>
      <c r="DF10" s="56"/>
      <c r="DG10" s="56"/>
      <c r="DH10" s="56"/>
      <c r="DI10" s="56"/>
      <c r="DJ10" s="56"/>
      <c r="DK10" s="56"/>
      <c r="DL10" s="56"/>
      <c r="DM10" s="56"/>
      <c r="DN10" s="56"/>
      <c r="DO10" s="56"/>
      <c r="DP10" s="56"/>
      <c r="DQ10" s="56"/>
      <c r="DR10" s="56"/>
      <c r="DS10" s="56"/>
      <c r="DT10" s="56"/>
      <c r="DU10" s="56"/>
      <c r="DV10" s="105"/>
    </row>
    <row r="11" spans="1:127" x14ac:dyDescent="0.35">
      <c r="A11" s="9" t="s">
        <v>13</v>
      </c>
      <c r="B11" s="138">
        <f t="shared" ref="B11:X11" si="0">+B13+B21+B24+B33+B40+B47+B56+B65+B73+B81+B89+B99+B103+B110+B115</f>
        <v>6705</v>
      </c>
      <c r="C11" s="138">
        <f t="shared" si="0"/>
        <v>78</v>
      </c>
      <c r="D11" s="138">
        <f t="shared" si="0"/>
        <v>35</v>
      </c>
      <c r="E11" s="138">
        <f t="shared" si="0"/>
        <v>1630</v>
      </c>
      <c r="F11" s="138">
        <f t="shared" si="0"/>
        <v>526</v>
      </c>
      <c r="G11" s="138">
        <f t="shared" si="0"/>
        <v>93</v>
      </c>
      <c r="H11" s="138">
        <f t="shared" si="0"/>
        <v>90</v>
      </c>
      <c r="I11" s="138">
        <f t="shared" si="0"/>
        <v>1</v>
      </c>
      <c r="J11" s="138">
        <f t="shared" si="0"/>
        <v>259</v>
      </c>
      <c r="K11" s="138">
        <f t="shared" si="0"/>
        <v>2</v>
      </c>
      <c r="L11" s="138">
        <f t="shared" si="0"/>
        <v>216</v>
      </c>
      <c r="M11" s="138">
        <f t="shared" si="0"/>
        <v>571</v>
      </c>
      <c r="N11" s="138">
        <f t="shared" si="0"/>
        <v>1835</v>
      </c>
      <c r="O11" s="199">
        <f t="shared" si="0"/>
        <v>0</v>
      </c>
      <c r="P11" s="138">
        <f t="shared" si="0"/>
        <v>26</v>
      </c>
      <c r="Q11" s="138">
        <f t="shared" si="0"/>
        <v>340</v>
      </c>
      <c r="R11" s="138">
        <f t="shared" si="0"/>
        <v>111</v>
      </c>
      <c r="S11" s="138">
        <f t="shared" si="0"/>
        <v>0</v>
      </c>
      <c r="T11" s="138">
        <f t="shared" si="0"/>
        <v>71</v>
      </c>
      <c r="U11" s="138">
        <f t="shared" si="0"/>
        <v>809</v>
      </c>
      <c r="V11" s="138">
        <f t="shared" si="0"/>
        <v>0</v>
      </c>
      <c r="W11" s="138">
        <f t="shared" si="0"/>
        <v>4</v>
      </c>
      <c r="X11" s="139">
        <f t="shared" si="0"/>
        <v>8</v>
      </c>
      <c r="Y11" s="200" t="b">
        <f>B11='C-1'!G11</f>
        <v>1</v>
      </c>
      <c r="Z11" s="238"/>
      <c r="AA11" s="140" t="s">
        <v>13</v>
      </c>
      <c r="AB11" s="138">
        <f>+AB13+AB21+AB24+AB33+AB40+AB47+AB56+AB65+AB73+AB81+AB89+AB99+AB103+AB110+AB115</f>
        <v>6116</v>
      </c>
      <c r="AC11" s="220">
        <f t="shared" ref="AC11:AX11" si="1">+AC13+AC21+AC24+AC33+AC40+AC47+AC56+AC65+AC73+AC81+AC89+AC99+AC103+AC110+AC115</f>
        <v>78</v>
      </c>
      <c r="AD11" s="220">
        <f t="shared" si="1"/>
        <v>33</v>
      </c>
      <c r="AE11" s="220">
        <f t="shared" si="1"/>
        <v>1430</v>
      </c>
      <c r="AF11" s="220">
        <f t="shared" si="1"/>
        <v>708</v>
      </c>
      <c r="AG11" s="220">
        <f t="shared" si="1"/>
        <v>166</v>
      </c>
      <c r="AH11" s="220">
        <f t="shared" si="1"/>
        <v>90</v>
      </c>
      <c r="AI11" s="138">
        <f t="shared" si="1"/>
        <v>437</v>
      </c>
      <c r="AJ11" s="220">
        <f t="shared" si="1"/>
        <v>308</v>
      </c>
      <c r="AK11" s="220">
        <f t="shared" si="1"/>
        <v>2</v>
      </c>
      <c r="AL11" s="220">
        <f t="shared" si="1"/>
        <v>393</v>
      </c>
      <c r="AM11" s="220">
        <f t="shared" si="1"/>
        <v>330</v>
      </c>
      <c r="AN11" s="220">
        <f t="shared" si="1"/>
        <v>1220</v>
      </c>
      <c r="AO11" s="220">
        <f t="shared" si="1"/>
        <v>1</v>
      </c>
      <c r="AP11" s="220">
        <f t="shared" si="1"/>
        <v>37</v>
      </c>
      <c r="AQ11" s="220">
        <f t="shared" si="1"/>
        <v>0</v>
      </c>
      <c r="AR11" s="220">
        <f t="shared" si="1"/>
        <v>96</v>
      </c>
      <c r="AS11" s="220">
        <f t="shared" si="1"/>
        <v>0</v>
      </c>
      <c r="AT11" s="220">
        <f t="shared" si="1"/>
        <v>129</v>
      </c>
      <c r="AU11" s="220">
        <f t="shared" si="1"/>
        <v>523</v>
      </c>
      <c r="AV11" s="220">
        <f t="shared" si="1"/>
        <v>0</v>
      </c>
      <c r="AW11" s="220">
        <f t="shared" si="1"/>
        <v>4</v>
      </c>
      <c r="AX11" s="221">
        <f t="shared" si="1"/>
        <v>131</v>
      </c>
      <c r="AY11" s="155" t="b">
        <f>AB11='C-1'!AA11</f>
        <v>1</v>
      </c>
      <c r="AZ11" s="140" t="s">
        <v>13</v>
      </c>
      <c r="BA11" s="138">
        <f t="shared" ref="BA11:BW11" si="2">+BA13+BA21+BA24+BA33+BA40+BA47+BA56+BA65+BA73+BA81+BA89+BA99+BA103+BA110+BA115</f>
        <v>5912</v>
      </c>
      <c r="BB11" s="138">
        <f t="shared" si="2"/>
        <v>64</v>
      </c>
      <c r="BC11" s="138">
        <f t="shared" si="2"/>
        <v>41</v>
      </c>
      <c r="BD11" s="138">
        <f t="shared" si="2"/>
        <v>1273</v>
      </c>
      <c r="BE11" s="138">
        <f t="shared" si="2"/>
        <v>575</v>
      </c>
      <c r="BF11" s="138">
        <f t="shared" si="2"/>
        <v>805</v>
      </c>
      <c r="BG11" s="138">
        <f t="shared" si="2"/>
        <v>95</v>
      </c>
      <c r="BH11" s="138">
        <f t="shared" si="2"/>
        <v>0</v>
      </c>
      <c r="BI11" s="138">
        <f t="shared" si="2"/>
        <v>238</v>
      </c>
      <c r="BJ11" s="138">
        <f t="shared" si="2"/>
        <v>1</v>
      </c>
      <c r="BK11" s="138">
        <f t="shared" si="2"/>
        <v>408</v>
      </c>
      <c r="BL11" s="138">
        <f t="shared" si="2"/>
        <v>187</v>
      </c>
      <c r="BM11" s="138">
        <f t="shared" si="2"/>
        <v>916</v>
      </c>
      <c r="BN11" s="160">
        <f t="shared" si="2"/>
        <v>0</v>
      </c>
      <c r="BO11" s="138">
        <f t="shared" si="2"/>
        <v>40</v>
      </c>
      <c r="BP11" s="138">
        <f t="shared" si="2"/>
        <v>481</v>
      </c>
      <c r="BQ11" s="160">
        <f t="shared" si="2"/>
        <v>84</v>
      </c>
      <c r="BR11" s="138">
        <f t="shared" si="2"/>
        <v>12</v>
      </c>
      <c r="BS11" s="138">
        <f t="shared" si="2"/>
        <v>94</v>
      </c>
      <c r="BT11" s="138">
        <f t="shared" si="2"/>
        <v>352</v>
      </c>
      <c r="BU11" s="138">
        <f t="shared" si="2"/>
        <v>0</v>
      </c>
      <c r="BV11" s="138">
        <f t="shared" si="2"/>
        <v>3</v>
      </c>
      <c r="BW11" s="139">
        <f t="shared" si="2"/>
        <v>243</v>
      </c>
      <c r="BX11" s="155" t="b">
        <f>BA11='C-1'!AW11</f>
        <v>1</v>
      </c>
      <c r="BY11" s="140" t="s">
        <v>13</v>
      </c>
      <c r="BZ11" s="147">
        <f>+BZ13+BZ21+BZ24+BZ33+BZ40+BZ47+BZ56+BZ65+BZ73+BZ81+BZ89+BZ99+BZ103+BZ110+BZ115</f>
        <v>6519</v>
      </c>
      <c r="CA11" s="147">
        <f t="shared" ref="CA11:CU11" si="3">+CA13+CA21+CA24+CA33+CA40+CA47+CA56+CA65+CA73+CA81+CA89+CA99+CA103+CA110+CA115</f>
        <v>86</v>
      </c>
      <c r="CB11" s="148">
        <f t="shared" si="3"/>
        <v>159</v>
      </c>
      <c r="CC11" s="148">
        <f t="shared" si="3"/>
        <v>1325</v>
      </c>
      <c r="CD11" s="148">
        <f t="shared" si="3"/>
        <v>452</v>
      </c>
      <c r="CE11" s="148">
        <f t="shared" si="3"/>
        <v>372</v>
      </c>
      <c r="CF11" s="148">
        <f t="shared" si="3"/>
        <v>0</v>
      </c>
      <c r="CG11" s="148">
        <f t="shared" si="3"/>
        <v>0</v>
      </c>
      <c r="CH11" s="148">
        <f t="shared" si="3"/>
        <v>330</v>
      </c>
      <c r="CI11" s="148">
        <f t="shared" si="3"/>
        <v>0</v>
      </c>
      <c r="CJ11" s="148">
        <f t="shared" si="3"/>
        <v>792</v>
      </c>
      <c r="CK11" s="148">
        <f t="shared" si="3"/>
        <v>0</v>
      </c>
      <c r="CL11" s="148">
        <f t="shared" si="3"/>
        <v>940</v>
      </c>
      <c r="CM11" s="148">
        <f t="shared" si="3"/>
        <v>0</v>
      </c>
      <c r="CN11" s="148">
        <f t="shared" si="3"/>
        <v>0</v>
      </c>
      <c r="CO11" s="148">
        <f>+CO13+CO21+CO24+CO33+CO40+CO47+CO56+CO65+CO73+CO81+CO89+CO99+CO103+CO110+CO115</f>
        <v>306</v>
      </c>
      <c r="CP11" s="148">
        <f t="shared" si="3"/>
        <v>121</v>
      </c>
      <c r="CQ11" s="148">
        <f t="shared" si="3"/>
        <v>0</v>
      </c>
      <c r="CR11" s="148">
        <f t="shared" si="3"/>
        <v>114</v>
      </c>
      <c r="CS11" s="148">
        <f t="shared" si="3"/>
        <v>1020</v>
      </c>
      <c r="CT11" s="148">
        <f t="shared" si="3"/>
        <v>0</v>
      </c>
      <c r="CU11" s="148">
        <f t="shared" si="3"/>
        <v>13</v>
      </c>
      <c r="CV11" s="148">
        <f>+CV13+CV21+CV24+CV33+CV40+CV47+CV56+CV65+CV73+CV81+CV89+CV99+CV103+CV110+CV115</f>
        <v>489</v>
      </c>
      <c r="CW11" s="6" t="b">
        <f>+BZ11='C-1'!BP11</f>
        <v>1</v>
      </c>
      <c r="CX11" s="6" t="b">
        <f>'C-1'!BP11=SUM('C-5'!CA11:CV11)</f>
        <v>1</v>
      </c>
      <c r="CY11" s="140" t="s">
        <v>13</v>
      </c>
      <c r="CZ11" s="367">
        <f>+CZ13+CZ21+CZ24+CZ33+CZ40+CZ47+CZ56+CZ65+CZ73+CZ81+CZ89+CZ99+CZ103+CZ110+CZ115</f>
        <v>25252</v>
      </c>
      <c r="DA11" s="367">
        <f t="shared" ref="DA11:DQ11" si="4">+DA13+DA21+DA24+DA33+DA40+DA47+DA56+DA65+DA73+DA81+DA89+DA99+DA103+DA110+DA115</f>
        <v>306</v>
      </c>
      <c r="DB11" s="367">
        <f t="shared" si="4"/>
        <v>268</v>
      </c>
      <c r="DC11" s="367">
        <f t="shared" si="4"/>
        <v>5658</v>
      </c>
      <c r="DD11" s="367">
        <f t="shared" si="4"/>
        <v>2261</v>
      </c>
      <c r="DE11" s="367">
        <f t="shared" si="4"/>
        <v>1436</v>
      </c>
      <c r="DF11" s="367">
        <f t="shared" si="4"/>
        <v>275</v>
      </c>
      <c r="DG11" s="367">
        <f t="shared" si="4"/>
        <v>438</v>
      </c>
      <c r="DH11" s="367">
        <f t="shared" si="4"/>
        <v>1135</v>
      </c>
      <c r="DI11" s="367">
        <f t="shared" si="4"/>
        <v>5</v>
      </c>
      <c r="DJ11" s="367">
        <f t="shared" si="4"/>
        <v>1809</v>
      </c>
      <c r="DK11" s="367">
        <f t="shared" si="4"/>
        <v>1088</v>
      </c>
      <c r="DL11" s="367">
        <f t="shared" si="4"/>
        <v>4911</v>
      </c>
      <c r="DM11" s="367">
        <f t="shared" si="4"/>
        <v>1</v>
      </c>
      <c r="DN11" s="367">
        <f t="shared" si="4"/>
        <v>103</v>
      </c>
      <c r="DO11" s="367">
        <f t="shared" si="4"/>
        <v>1127</v>
      </c>
      <c r="DP11" s="367">
        <f t="shared" si="4"/>
        <v>412</v>
      </c>
      <c r="DQ11" s="367">
        <f t="shared" si="4"/>
        <v>12</v>
      </c>
      <c r="DR11" s="367">
        <f>+DR13+DR21+DR24+DR33+DR40+DR47+DR56+DR65+DR73+DR81+DR89+DR99+DR103+DR110+DR115</f>
        <v>408</v>
      </c>
      <c r="DS11" s="367">
        <f>+DS13+DS21+DS24+DS33+DS40+DS47+DS56+DS65+DS73+DS81+DS89+DS99+DS103+DS110+DS115</f>
        <v>2704</v>
      </c>
      <c r="DT11" s="367">
        <f>+DT13+DT21+DT24+DT33+DT40+DT47+DT56+DT65+DT73+DT81+DT89+DT99+DT103+DT110+DT115</f>
        <v>0</v>
      </c>
      <c r="DU11" s="367">
        <f>+DU13+DU21+DU24+DU33+DU40+DU47+DU56+DU65+DU73+DU81+DU89+DU99+DU103+DU110+DU115</f>
        <v>24</v>
      </c>
      <c r="DV11" s="368">
        <f>+DV13+DV21+DV24+DV33+DV40+DV47+DV56+DV65+DV73+DV81+DV89+DV99+DV103+DV110+DV115</f>
        <v>871</v>
      </c>
      <c r="DW11" s="6" t="b">
        <f>CZ11='C-1'!CM11</f>
        <v>1</v>
      </c>
    </row>
    <row r="12" spans="1:127" x14ac:dyDescent="0.35">
      <c r="A12" s="12"/>
      <c r="B12" s="13"/>
      <c r="C12" s="13"/>
      <c r="D12" s="13"/>
      <c r="E12" s="13"/>
      <c r="F12" s="13"/>
      <c r="G12" s="13"/>
      <c r="H12" s="13"/>
      <c r="I12" s="13"/>
      <c r="J12" s="13"/>
      <c r="K12" s="13"/>
      <c r="L12" s="13"/>
      <c r="M12" s="13"/>
      <c r="N12" s="13"/>
      <c r="O12" s="177"/>
      <c r="P12" s="13"/>
      <c r="Q12" s="13"/>
      <c r="R12" s="13"/>
      <c r="S12" s="13"/>
      <c r="T12" s="13"/>
      <c r="U12" s="13"/>
      <c r="V12" s="13"/>
      <c r="W12" s="149"/>
      <c r="X12" s="23"/>
      <c r="AA12" s="12"/>
      <c r="AB12" s="13"/>
      <c r="AC12" s="13"/>
      <c r="AD12" s="13"/>
      <c r="AE12" s="13"/>
      <c r="AF12" s="13"/>
      <c r="AG12" s="13"/>
      <c r="AH12" s="13"/>
      <c r="AI12" s="13"/>
      <c r="AJ12" s="13"/>
      <c r="AK12" s="13"/>
      <c r="AL12" s="13"/>
      <c r="AM12" s="13"/>
      <c r="AN12" s="13"/>
      <c r="AO12" s="13"/>
      <c r="AP12" s="13"/>
      <c r="AQ12" s="13"/>
      <c r="AR12" s="13"/>
      <c r="AS12" s="13"/>
      <c r="AT12" s="13"/>
      <c r="AU12" s="13"/>
      <c r="AV12" s="13"/>
      <c r="AW12" s="149"/>
      <c r="AX12" s="23"/>
      <c r="AY12" s="155"/>
      <c r="AZ12" s="12"/>
      <c r="BA12" s="13"/>
      <c r="BB12" s="13"/>
      <c r="BC12" s="13"/>
      <c r="BD12" s="13"/>
      <c r="BE12" s="13"/>
      <c r="BF12" s="13"/>
      <c r="BG12" s="13"/>
      <c r="BH12" s="13"/>
      <c r="BI12" s="13"/>
      <c r="BJ12" s="13"/>
      <c r="BK12" s="13"/>
      <c r="BL12" s="13"/>
      <c r="BM12" s="13"/>
      <c r="BN12" s="13"/>
      <c r="BO12" s="13"/>
      <c r="BP12" s="13"/>
      <c r="BQ12" s="13"/>
      <c r="BR12" s="13"/>
      <c r="BS12" s="13"/>
      <c r="BT12" s="13"/>
      <c r="BU12" s="13"/>
      <c r="BV12" s="149"/>
      <c r="BW12" s="23"/>
      <c r="BX12" s="6" t="b">
        <f>BA12='C-1'!AW12</f>
        <v>1</v>
      </c>
      <c r="BY12" s="12"/>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9"/>
      <c r="CV12" s="149"/>
      <c r="CW12" s="6" t="b">
        <f>+BZ12='C-1'!BP12</f>
        <v>1</v>
      </c>
      <c r="CX12" s="6" t="b">
        <f>'C-1'!BP12=SUM('C-5'!CA12:CV12)</f>
        <v>1</v>
      </c>
      <c r="CY12" s="12"/>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9"/>
      <c r="DV12" s="370"/>
      <c r="DW12" s="6" t="b">
        <f>CZ12='C-1'!CM12</f>
        <v>1</v>
      </c>
    </row>
    <row r="13" spans="1:127" x14ac:dyDescent="0.35">
      <c r="A13" s="187" t="s">
        <v>46</v>
      </c>
      <c r="B13" s="188">
        <f>SUM(B14:B19)</f>
        <v>441</v>
      </c>
      <c r="C13" s="188">
        <f>SUM(C14:C19)</f>
        <v>9</v>
      </c>
      <c r="D13" s="188">
        <f>SUM(D14:D19)</f>
        <v>4</v>
      </c>
      <c r="E13" s="188">
        <f t="shared" ref="E13:X13" si="5">SUM(E14:E19)</f>
        <v>115</v>
      </c>
      <c r="F13" s="188">
        <f t="shared" si="5"/>
        <v>46</v>
      </c>
      <c r="G13" s="188">
        <f t="shared" si="5"/>
        <v>8</v>
      </c>
      <c r="H13" s="188">
        <f t="shared" si="5"/>
        <v>7</v>
      </c>
      <c r="I13" s="188">
        <f t="shared" si="5"/>
        <v>0</v>
      </c>
      <c r="J13" s="188">
        <f t="shared" si="5"/>
        <v>4</v>
      </c>
      <c r="K13" s="188">
        <f t="shared" si="5"/>
        <v>0</v>
      </c>
      <c r="L13" s="188">
        <f t="shared" si="5"/>
        <v>38</v>
      </c>
      <c r="M13" s="188">
        <f t="shared" si="5"/>
        <v>36</v>
      </c>
      <c r="N13" s="188">
        <f t="shared" si="5"/>
        <v>99</v>
      </c>
      <c r="O13" s="188">
        <f t="shared" si="5"/>
        <v>0</v>
      </c>
      <c r="P13" s="188">
        <f t="shared" si="5"/>
        <v>11</v>
      </c>
      <c r="Q13" s="188">
        <f t="shared" si="5"/>
        <v>5</v>
      </c>
      <c r="R13" s="188">
        <f t="shared" si="5"/>
        <v>13</v>
      </c>
      <c r="S13" s="188">
        <f t="shared" si="5"/>
        <v>0</v>
      </c>
      <c r="T13" s="188">
        <f>SUM(T14:T19)</f>
        <v>5</v>
      </c>
      <c r="U13" s="188">
        <f t="shared" si="5"/>
        <v>39</v>
      </c>
      <c r="V13" s="188">
        <f t="shared" si="5"/>
        <v>0</v>
      </c>
      <c r="W13" s="188">
        <f t="shared" si="5"/>
        <v>0</v>
      </c>
      <c r="X13" s="189">
        <f t="shared" si="5"/>
        <v>2</v>
      </c>
      <c r="Y13" s="175" t="b">
        <f>B13='C-1'!G13</f>
        <v>1</v>
      </c>
      <c r="AA13" s="15" t="s">
        <v>46</v>
      </c>
      <c r="AB13" s="10">
        <f>SUM(AB14:AB19)</f>
        <v>873</v>
      </c>
      <c r="AC13" s="10">
        <f t="shared" ref="AC13:AW13" si="6">SUM(AC14:AC19)</f>
        <v>11</v>
      </c>
      <c r="AD13" s="10">
        <f t="shared" si="6"/>
        <v>5</v>
      </c>
      <c r="AE13" s="10">
        <f t="shared" si="6"/>
        <v>115</v>
      </c>
      <c r="AF13" s="10">
        <f t="shared" si="6"/>
        <v>70</v>
      </c>
      <c r="AG13" s="10">
        <f t="shared" si="6"/>
        <v>29</v>
      </c>
      <c r="AH13" s="10">
        <f t="shared" si="6"/>
        <v>9</v>
      </c>
      <c r="AI13" s="10">
        <f t="shared" si="6"/>
        <v>35</v>
      </c>
      <c r="AJ13" s="10">
        <f t="shared" si="6"/>
        <v>36</v>
      </c>
      <c r="AK13" s="10">
        <f t="shared" si="6"/>
        <v>1</v>
      </c>
      <c r="AL13" s="10">
        <f t="shared" si="6"/>
        <v>177</v>
      </c>
      <c r="AM13" s="10">
        <f t="shared" si="6"/>
        <v>122</v>
      </c>
      <c r="AN13" s="10">
        <f t="shared" si="6"/>
        <v>82</v>
      </c>
      <c r="AO13" s="10">
        <f t="shared" si="6"/>
        <v>0</v>
      </c>
      <c r="AP13" s="10">
        <f t="shared" si="6"/>
        <v>20</v>
      </c>
      <c r="AQ13" s="10">
        <f t="shared" si="6"/>
        <v>0</v>
      </c>
      <c r="AR13" s="10">
        <f t="shared" si="6"/>
        <v>11</v>
      </c>
      <c r="AS13" s="10">
        <f t="shared" si="6"/>
        <v>0</v>
      </c>
      <c r="AT13" s="10">
        <f t="shared" si="6"/>
        <v>6</v>
      </c>
      <c r="AU13" s="10">
        <f t="shared" si="6"/>
        <v>142</v>
      </c>
      <c r="AV13" s="10">
        <f t="shared" si="6"/>
        <v>0</v>
      </c>
      <c r="AW13" s="10">
        <f t="shared" si="6"/>
        <v>0</v>
      </c>
      <c r="AX13" s="11">
        <f>SUM(AX14:AX19)</f>
        <v>2</v>
      </c>
      <c r="AY13" s="155" t="b">
        <f>AB13='C-1'!AA13</f>
        <v>1</v>
      </c>
      <c r="AZ13" s="15" t="s">
        <v>46</v>
      </c>
      <c r="BA13" s="10">
        <f>SUM(BA14:BA19)</f>
        <v>568</v>
      </c>
      <c r="BB13" s="10">
        <f>SUM(BB14:BB19)</f>
        <v>11</v>
      </c>
      <c r="BC13" s="10">
        <f>SUM(BC14:BC19)</f>
        <v>5</v>
      </c>
      <c r="BD13" s="10">
        <f t="shared" ref="BD13:BW13" si="7">SUM(BD14:BD19)</f>
        <v>66</v>
      </c>
      <c r="BE13" s="10">
        <f t="shared" si="7"/>
        <v>32</v>
      </c>
      <c r="BF13" s="10">
        <f t="shared" si="7"/>
        <v>66</v>
      </c>
      <c r="BG13" s="10">
        <f t="shared" si="7"/>
        <v>8</v>
      </c>
      <c r="BH13" s="10">
        <f t="shared" si="7"/>
        <v>0</v>
      </c>
      <c r="BI13" s="10">
        <f t="shared" si="7"/>
        <v>39</v>
      </c>
      <c r="BJ13" s="10">
        <f t="shared" si="7"/>
        <v>0</v>
      </c>
      <c r="BK13" s="10">
        <f t="shared" si="7"/>
        <v>125</v>
      </c>
      <c r="BL13" s="10">
        <f t="shared" si="7"/>
        <v>52</v>
      </c>
      <c r="BM13" s="10">
        <f t="shared" si="7"/>
        <v>65</v>
      </c>
      <c r="BN13" s="10">
        <f t="shared" si="7"/>
        <v>0</v>
      </c>
      <c r="BO13" s="10">
        <f t="shared" si="7"/>
        <v>16</v>
      </c>
      <c r="BP13" s="10">
        <f t="shared" si="7"/>
        <v>17</v>
      </c>
      <c r="BQ13" s="10">
        <f t="shared" si="7"/>
        <v>5</v>
      </c>
      <c r="BR13" s="10">
        <f t="shared" si="7"/>
        <v>0</v>
      </c>
      <c r="BS13" s="10">
        <f>SUM(BS14:BS19)</f>
        <v>6</v>
      </c>
      <c r="BT13" s="10">
        <f t="shared" si="7"/>
        <v>52</v>
      </c>
      <c r="BU13" s="10">
        <f t="shared" si="7"/>
        <v>0</v>
      </c>
      <c r="BV13" s="10">
        <f t="shared" si="7"/>
        <v>1</v>
      </c>
      <c r="BW13" s="11">
        <f t="shared" si="7"/>
        <v>2</v>
      </c>
      <c r="BX13" s="6" t="b">
        <f>BA13='C-1'!AW13</f>
        <v>1</v>
      </c>
      <c r="BY13" s="15" t="s">
        <v>46</v>
      </c>
      <c r="BZ13" s="143">
        <f>SUM(BZ14:BZ19)</f>
        <v>1188</v>
      </c>
      <c r="CA13" s="143">
        <f>SUM(CA14:CA19)</f>
        <v>3</v>
      </c>
      <c r="CB13" s="143">
        <f>SUM(CB14:CB19)</f>
        <v>28</v>
      </c>
      <c r="CC13" s="143">
        <f t="shared" ref="CC13:CV13" si="8">SUM(CC14:CC19)</f>
        <v>94</v>
      </c>
      <c r="CD13" s="143">
        <f t="shared" si="8"/>
        <v>37</v>
      </c>
      <c r="CE13" s="143">
        <f t="shared" si="8"/>
        <v>29</v>
      </c>
      <c r="CF13" s="143">
        <f t="shared" si="8"/>
        <v>0</v>
      </c>
      <c r="CG13" s="143">
        <f t="shared" si="8"/>
        <v>0</v>
      </c>
      <c r="CH13" s="143">
        <f t="shared" si="8"/>
        <v>26</v>
      </c>
      <c r="CI13" s="143">
        <f t="shared" si="8"/>
        <v>0</v>
      </c>
      <c r="CJ13" s="143">
        <f t="shared" si="8"/>
        <v>585</v>
      </c>
      <c r="CK13" s="143">
        <f t="shared" si="8"/>
        <v>0</v>
      </c>
      <c r="CL13" s="143">
        <f t="shared" si="8"/>
        <v>67</v>
      </c>
      <c r="CM13" s="143">
        <f t="shared" si="8"/>
        <v>0</v>
      </c>
      <c r="CN13" s="143">
        <f t="shared" si="8"/>
        <v>0</v>
      </c>
      <c r="CO13" s="143">
        <f t="shared" si="8"/>
        <v>26</v>
      </c>
      <c r="CP13" s="143">
        <f t="shared" si="8"/>
        <v>6</v>
      </c>
      <c r="CQ13" s="143">
        <f t="shared" si="8"/>
        <v>0</v>
      </c>
      <c r="CR13" s="143">
        <f t="shared" si="8"/>
        <v>9</v>
      </c>
      <c r="CS13" s="143">
        <f t="shared" si="8"/>
        <v>40</v>
      </c>
      <c r="CT13" s="143">
        <f t="shared" si="8"/>
        <v>0</v>
      </c>
      <c r="CU13" s="143">
        <f t="shared" si="8"/>
        <v>0</v>
      </c>
      <c r="CV13" s="143">
        <f t="shared" si="8"/>
        <v>238</v>
      </c>
      <c r="CW13" s="6" t="b">
        <f>+BZ13='C-1'!BP13</f>
        <v>1</v>
      </c>
      <c r="CX13" s="6" t="b">
        <f>'C-1'!BP13=SUM('C-5'!CA13:CV13)</f>
        <v>1</v>
      </c>
      <c r="CY13" s="15" t="s">
        <v>46</v>
      </c>
      <c r="CZ13" s="371">
        <f>SUM(CZ14:CZ19)</f>
        <v>3070</v>
      </c>
      <c r="DA13" s="371">
        <f>SUM(DA14:DA19)</f>
        <v>34</v>
      </c>
      <c r="DB13" s="371">
        <f>SUM(DB14:DB19)</f>
        <v>42</v>
      </c>
      <c r="DC13" s="371">
        <f t="shared" ref="DC13:DV13" si="9">SUM(DC14:DC19)</f>
        <v>390</v>
      </c>
      <c r="DD13" s="371">
        <f t="shared" si="9"/>
        <v>185</v>
      </c>
      <c r="DE13" s="371">
        <f t="shared" si="9"/>
        <v>132</v>
      </c>
      <c r="DF13" s="371">
        <f t="shared" si="9"/>
        <v>24</v>
      </c>
      <c r="DG13" s="371">
        <f t="shared" si="9"/>
        <v>35</v>
      </c>
      <c r="DH13" s="371">
        <f t="shared" si="9"/>
        <v>105</v>
      </c>
      <c r="DI13" s="371">
        <f t="shared" si="9"/>
        <v>1</v>
      </c>
      <c r="DJ13" s="371">
        <f t="shared" si="9"/>
        <v>925</v>
      </c>
      <c r="DK13" s="371">
        <f t="shared" si="9"/>
        <v>210</v>
      </c>
      <c r="DL13" s="371">
        <f t="shared" si="9"/>
        <v>313</v>
      </c>
      <c r="DM13" s="371">
        <f t="shared" si="9"/>
        <v>0</v>
      </c>
      <c r="DN13" s="371">
        <f t="shared" si="9"/>
        <v>47</v>
      </c>
      <c r="DO13" s="371">
        <f t="shared" si="9"/>
        <v>48</v>
      </c>
      <c r="DP13" s="371">
        <f t="shared" si="9"/>
        <v>35</v>
      </c>
      <c r="DQ13" s="371">
        <f t="shared" si="9"/>
        <v>0</v>
      </c>
      <c r="DR13" s="371">
        <f>SUM(DR14:DR19)</f>
        <v>26</v>
      </c>
      <c r="DS13" s="371">
        <f>SUM(DS14:DS19)</f>
        <v>273</v>
      </c>
      <c r="DT13" s="371">
        <f t="shared" si="9"/>
        <v>0</v>
      </c>
      <c r="DU13" s="371">
        <f t="shared" si="9"/>
        <v>1</v>
      </c>
      <c r="DV13" s="372">
        <f t="shared" si="9"/>
        <v>244</v>
      </c>
      <c r="DW13" s="6" t="b">
        <f>CZ13='C-1'!CM13</f>
        <v>1</v>
      </c>
    </row>
    <row r="14" spans="1:127" x14ac:dyDescent="0.35">
      <c r="A14" s="175" t="s">
        <v>403</v>
      </c>
      <c r="B14" s="179">
        <f t="shared" ref="B14:B19" si="10">SUM(C14:X14)</f>
        <v>171</v>
      </c>
      <c r="C14" s="179">
        <v>0</v>
      </c>
      <c r="D14" s="179">
        <v>3</v>
      </c>
      <c r="E14" s="179">
        <v>35</v>
      </c>
      <c r="F14" s="179">
        <v>23</v>
      </c>
      <c r="G14" s="179">
        <v>4</v>
      </c>
      <c r="H14" s="179">
        <v>6</v>
      </c>
      <c r="I14" s="179">
        <v>0</v>
      </c>
      <c r="J14" s="179">
        <v>0</v>
      </c>
      <c r="K14" s="179">
        <v>0</v>
      </c>
      <c r="L14" s="179">
        <v>33</v>
      </c>
      <c r="M14" s="179">
        <v>0</v>
      </c>
      <c r="N14" s="179">
        <v>46</v>
      </c>
      <c r="O14" s="179">
        <v>0</v>
      </c>
      <c r="P14" s="179">
        <v>11</v>
      </c>
      <c r="Q14" s="179">
        <v>0</v>
      </c>
      <c r="R14" s="179">
        <v>6</v>
      </c>
      <c r="S14" s="179">
        <v>0</v>
      </c>
      <c r="T14" s="179">
        <v>3</v>
      </c>
      <c r="U14" s="179">
        <v>1</v>
      </c>
      <c r="V14" s="179">
        <v>0</v>
      </c>
      <c r="W14" s="179">
        <v>0</v>
      </c>
      <c r="X14" s="179">
        <v>0</v>
      </c>
      <c r="Y14" s="175" t="b">
        <f>B14='C-1'!G14</f>
        <v>1</v>
      </c>
      <c r="AA14" s="175" t="s">
        <v>403</v>
      </c>
      <c r="AB14" s="57">
        <f t="shared" ref="AB14:AB19" si="11">SUM(AC14:AX14)</f>
        <v>271</v>
      </c>
      <c r="AC14" s="57">
        <v>0</v>
      </c>
      <c r="AD14" s="57">
        <v>5</v>
      </c>
      <c r="AE14" s="57">
        <v>30</v>
      </c>
      <c r="AF14" s="57">
        <v>31</v>
      </c>
      <c r="AG14" s="57">
        <v>25</v>
      </c>
      <c r="AH14" s="57">
        <v>7</v>
      </c>
      <c r="AI14" s="57">
        <v>1</v>
      </c>
      <c r="AJ14" s="158">
        <v>1</v>
      </c>
      <c r="AK14" s="158">
        <v>0</v>
      </c>
      <c r="AL14" s="158">
        <v>94</v>
      </c>
      <c r="AM14" s="158">
        <v>1</v>
      </c>
      <c r="AN14" s="158">
        <v>49</v>
      </c>
      <c r="AO14" s="57">
        <v>0</v>
      </c>
      <c r="AP14" s="57">
        <v>20</v>
      </c>
      <c r="AQ14" s="57">
        <v>0</v>
      </c>
      <c r="AR14" s="57">
        <v>5</v>
      </c>
      <c r="AS14" s="57">
        <v>0</v>
      </c>
      <c r="AT14" s="57">
        <v>2</v>
      </c>
      <c r="AU14" s="57">
        <v>0</v>
      </c>
      <c r="AV14" s="57">
        <v>0</v>
      </c>
      <c r="AW14" s="57">
        <v>0</v>
      </c>
      <c r="AX14" s="57">
        <v>0</v>
      </c>
      <c r="AY14" s="155" t="b">
        <f>AB14='C-1'!AA14</f>
        <v>1</v>
      </c>
      <c r="AZ14" s="6" t="s">
        <v>403</v>
      </c>
      <c r="BA14" s="57">
        <f t="shared" ref="BA14:BA19" si="12">SUM(BB14:BW14)</f>
        <v>250</v>
      </c>
      <c r="BB14" s="57">
        <v>1</v>
      </c>
      <c r="BC14" s="57">
        <v>2</v>
      </c>
      <c r="BD14" s="57">
        <v>26</v>
      </c>
      <c r="BE14" s="57">
        <v>29</v>
      </c>
      <c r="BF14" s="57">
        <v>53</v>
      </c>
      <c r="BG14" s="57">
        <v>8</v>
      </c>
      <c r="BH14" s="57">
        <v>0</v>
      </c>
      <c r="BI14" s="57">
        <v>0</v>
      </c>
      <c r="BJ14" s="57">
        <v>0</v>
      </c>
      <c r="BK14" s="57">
        <v>70</v>
      </c>
      <c r="BL14" s="57">
        <v>0</v>
      </c>
      <c r="BM14" s="57">
        <v>35</v>
      </c>
      <c r="BN14" s="57">
        <v>0</v>
      </c>
      <c r="BO14" s="57">
        <v>16</v>
      </c>
      <c r="BP14" s="57">
        <v>4</v>
      </c>
      <c r="BQ14" s="57">
        <v>3</v>
      </c>
      <c r="BR14" s="57">
        <v>0</v>
      </c>
      <c r="BS14" s="57">
        <v>2</v>
      </c>
      <c r="BT14" s="57">
        <v>1</v>
      </c>
      <c r="BU14" s="57">
        <v>0</v>
      </c>
      <c r="BV14" s="57">
        <v>0</v>
      </c>
      <c r="BW14" s="57">
        <v>0</v>
      </c>
      <c r="BX14" s="6" t="b">
        <f>BA14='C-1'!AW14</f>
        <v>1</v>
      </c>
      <c r="BY14" s="6" t="s">
        <v>403</v>
      </c>
      <c r="BZ14" s="142">
        <f>SUM(CA14:CV14)</f>
        <v>292</v>
      </c>
      <c r="CA14" s="142">
        <v>0</v>
      </c>
      <c r="CB14" s="142">
        <v>2</v>
      </c>
      <c r="CC14" s="142">
        <v>30</v>
      </c>
      <c r="CD14" s="142">
        <v>18</v>
      </c>
      <c r="CE14" s="142">
        <v>13</v>
      </c>
      <c r="CF14" s="142">
        <v>0</v>
      </c>
      <c r="CG14" s="142">
        <v>0</v>
      </c>
      <c r="CH14" s="142">
        <v>0</v>
      </c>
      <c r="CI14" s="142">
        <v>0</v>
      </c>
      <c r="CJ14" s="142">
        <v>76</v>
      </c>
      <c r="CK14" s="142">
        <v>0</v>
      </c>
      <c r="CL14" s="142">
        <v>42</v>
      </c>
      <c r="CM14" s="142">
        <v>0</v>
      </c>
      <c r="CN14" s="142">
        <v>0</v>
      </c>
      <c r="CO14" s="142">
        <v>9</v>
      </c>
      <c r="CP14" s="142">
        <v>5</v>
      </c>
      <c r="CQ14" s="142">
        <v>0</v>
      </c>
      <c r="CR14" s="142">
        <v>3</v>
      </c>
      <c r="CS14" s="142">
        <v>4</v>
      </c>
      <c r="CT14" s="142">
        <v>0</v>
      </c>
      <c r="CU14" s="142">
        <v>0</v>
      </c>
      <c r="CV14" s="142">
        <v>90</v>
      </c>
      <c r="CW14" s="6" t="b">
        <f>+BZ14='C-1'!BP14</f>
        <v>1</v>
      </c>
      <c r="CX14" s="6" t="b">
        <f>'C-1'!BP14=SUM('C-5'!CA14:CV14)</f>
        <v>1</v>
      </c>
      <c r="CY14" s="6" t="s">
        <v>403</v>
      </c>
      <c r="CZ14" s="365">
        <f t="shared" ref="CZ14:CZ19" si="13">SUM(DA14:DV14)</f>
        <v>984</v>
      </c>
      <c r="DA14" s="365">
        <f>+C14+AC14+BB14+CA14</f>
        <v>1</v>
      </c>
      <c r="DB14" s="365">
        <f t="shared" ref="DA14:DJ19" si="14">+D14+AD14+BC14+CB14</f>
        <v>12</v>
      </c>
      <c r="DC14" s="365">
        <f t="shared" si="14"/>
        <v>121</v>
      </c>
      <c r="DD14" s="365">
        <f t="shared" si="14"/>
        <v>101</v>
      </c>
      <c r="DE14" s="365">
        <f t="shared" si="14"/>
        <v>95</v>
      </c>
      <c r="DF14" s="365">
        <f t="shared" si="14"/>
        <v>21</v>
      </c>
      <c r="DG14" s="365">
        <f t="shared" si="14"/>
        <v>1</v>
      </c>
      <c r="DH14" s="365">
        <f t="shared" si="14"/>
        <v>1</v>
      </c>
      <c r="DI14" s="365">
        <f t="shared" si="14"/>
        <v>0</v>
      </c>
      <c r="DJ14" s="365">
        <f t="shared" si="14"/>
        <v>273</v>
      </c>
      <c r="DK14" s="365">
        <f t="shared" ref="DK14:DU19" si="15">+M14+AM14+BL14+CK14</f>
        <v>1</v>
      </c>
      <c r="DL14" s="365">
        <f t="shared" si="15"/>
        <v>172</v>
      </c>
      <c r="DM14" s="365">
        <f t="shared" si="15"/>
        <v>0</v>
      </c>
      <c r="DN14" s="365">
        <f t="shared" si="15"/>
        <v>47</v>
      </c>
      <c r="DO14" s="365">
        <f t="shared" si="15"/>
        <v>13</v>
      </c>
      <c r="DP14" s="365">
        <f t="shared" si="15"/>
        <v>19</v>
      </c>
      <c r="DQ14" s="365">
        <f t="shared" si="15"/>
        <v>0</v>
      </c>
      <c r="DR14" s="365">
        <f t="shared" si="15"/>
        <v>10</v>
      </c>
      <c r="DS14" s="365">
        <f t="shared" si="15"/>
        <v>6</v>
      </c>
      <c r="DT14" s="365">
        <f t="shared" si="15"/>
        <v>0</v>
      </c>
      <c r="DU14" s="365">
        <f t="shared" si="15"/>
        <v>0</v>
      </c>
      <c r="DV14" s="370">
        <f t="shared" ref="DV14:DV19" si="16">+X14+AX14+BW14+CV14</f>
        <v>90</v>
      </c>
      <c r="DW14" s="6" t="b">
        <f>CZ14='C-1'!CM14</f>
        <v>1</v>
      </c>
    </row>
    <row r="15" spans="1:127" x14ac:dyDescent="0.35">
      <c r="A15" s="192" t="s">
        <v>119</v>
      </c>
      <c r="B15" s="179">
        <f t="shared" si="10"/>
        <v>64</v>
      </c>
      <c r="C15" s="179">
        <v>6</v>
      </c>
      <c r="D15" s="179">
        <v>1</v>
      </c>
      <c r="E15" s="179">
        <v>20</v>
      </c>
      <c r="F15" s="179">
        <v>11</v>
      </c>
      <c r="G15" s="179">
        <v>3</v>
      </c>
      <c r="H15" s="179">
        <v>1</v>
      </c>
      <c r="I15" s="179">
        <v>0</v>
      </c>
      <c r="J15" s="179">
        <v>4</v>
      </c>
      <c r="K15" s="179">
        <v>0</v>
      </c>
      <c r="L15" s="179">
        <v>0</v>
      </c>
      <c r="M15" s="179">
        <v>0</v>
      </c>
      <c r="N15" s="179">
        <v>15</v>
      </c>
      <c r="O15" s="179">
        <v>0</v>
      </c>
      <c r="P15" s="179">
        <v>0</v>
      </c>
      <c r="Q15" s="179">
        <v>0</v>
      </c>
      <c r="R15" s="179">
        <v>2</v>
      </c>
      <c r="S15" s="179">
        <v>0</v>
      </c>
      <c r="T15" s="179">
        <v>0</v>
      </c>
      <c r="U15" s="179">
        <v>1</v>
      </c>
      <c r="V15" s="179">
        <v>0</v>
      </c>
      <c r="W15" s="179">
        <v>0</v>
      </c>
      <c r="X15" s="179">
        <v>0</v>
      </c>
      <c r="Y15" s="175" t="b">
        <f>B15='C-1'!G15</f>
        <v>1</v>
      </c>
      <c r="AA15" s="192" t="s">
        <v>119</v>
      </c>
      <c r="AB15" s="57">
        <f t="shared" si="11"/>
        <v>41</v>
      </c>
      <c r="AC15" s="57">
        <v>1</v>
      </c>
      <c r="AD15" s="57">
        <v>0</v>
      </c>
      <c r="AE15" s="57">
        <v>5</v>
      </c>
      <c r="AF15" s="57">
        <v>0</v>
      </c>
      <c r="AG15" s="57">
        <v>1</v>
      </c>
      <c r="AH15" s="57">
        <v>0</v>
      </c>
      <c r="AI15" s="57">
        <v>3</v>
      </c>
      <c r="AJ15" s="158">
        <v>15</v>
      </c>
      <c r="AK15" s="158">
        <v>0</v>
      </c>
      <c r="AL15" s="158">
        <v>0</v>
      </c>
      <c r="AM15" s="158">
        <v>1</v>
      </c>
      <c r="AN15" s="158">
        <v>7</v>
      </c>
      <c r="AO15" s="57">
        <v>0</v>
      </c>
      <c r="AP15" s="57">
        <v>0</v>
      </c>
      <c r="AQ15" s="57">
        <v>0</v>
      </c>
      <c r="AR15" s="57">
        <v>0</v>
      </c>
      <c r="AS15" s="57">
        <v>0</v>
      </c>
      <c r="AT15" s="57">
        <v>3</v>
      </c>
      <c r="AU15" s="57">
        <v>5</v>
      </c>
      <c r="AV15" s="57">
        <v>0</v>
      </c>
      <c r="AW15" s="57">
        <v>0</v>
      </c>
      <c r="AX15" s="57">
        <v>0</v>
      </c>
      <c r="AY15" s="155" t="b">
        <f>AB15='C-1'!AA15</f>
        <v>1</v>
      </c>
      <c r="AZ15" s="16" t="s">
        <v>119</v>
      </c>
      <c r="BA15" s="57">
        <f t="shared" si="12"/>
        <v>85</v>
      </c>
      <c r="BB15" s="57">
        <v>6</v>
      </c>
      <c r="BC15" s="57">
        <v>0</v>
      </c>
      <c r="BD15" s="57">
        <v>7</v>
      </c>
      <c r="BE15" s="57">
        <v>2</v>
      </c>
      <c r="BF15" s="57">
        <v>5</v>
      </c>
      <c r="BG15" s="57">
        <v>0</v>
      </c>
      <c r="BH15" s="57">
        <v>0</v>
      </c>
      <c r="BI15" s="57">
        <v>39</v>
      </c>
      <c r="BJ15" s="57">
        <v>0</v>
      </c>
      <c r="BK15" s="57">
        <v>0</v>
      </c>
      <c r="BL15" s="57">
        <v>2</v>
      </c>
      <c r="BM15" s="57">
        <v>14</v>
      </c>
      <c r="BN15" s="57">
        <v>0</v>
      </c>
      <c r="BO15" s="57">
        <v>0</v>
      </c>
      <c r="BP15" s="57">
        <v>2</v>
      </c>
      <c r="BQ15" s="57">
        <v>0</v>
      </c>
      <c r="BR15" s="57">
        <v>0</v>
      </c>
      <c r="BS15" s="57">
        <v>2</v>
      </c>
      <c r="BT15" s="57">
        <v>6</v>
      </c>
      <c r="BU15" s="57">
        <v>0</v>
      </c>
      <c r="BV15" s="57">
        <v>0</v>
      </c>
      <c r="BW15" s="57">
        <v>0</v>
      </c>
      <c r="BX15" s="6" t="b">
        <f>BA15='C-1'!AW15</f>
        <v>1</v>
      </c>
      <c r="BY15" s="16" t="s">
        <v>119</v>
      </c>
      <c r="BZ15" s="142">
        <f t="shared" ref="BZ15:BZ19" si="17">SUM(CA15:CV15)</f>
        <v>83</v>
      </c>
      <c r="CA15" s="142">
        <v>1</v>
      </c>
      <c r="CB15" s="142">
        <v>2</v>
      </c>
      <c r="CC15" s="142">
        <v>22</v>
      </c>
      <c r="CD15" s="142">
        <v>7</v>
      </c>
      <c r="CE15" s="142">
        <v>2</v>
      </c>
      <c r="CF15" s="142">
        <v>0</v>
      </c>
      <c r="CG15" s="142">
        <v>0</v>
      </c>
      <c r="CH15" s="142">
        <v>25</v>
      </c>
      <c r="CI15" s="142">
        <v>0</v>
      </c>
      <c r="CJ15" s="142">
        <v>3</v>
      </c>
      <c r="CK15" s="142">
        <v>0</v>
      </c>
      <c r="CL15" s="142">
        <v>10</v>
      </c>
      <c r="CM15" s="142">
        <v>0</v>
      </c>
      <c r="CN15" s="142">
        <v>0</v>
      </c>
      <c r="CO15" s="142">
        <v>1</v>
      </c>
      <c r="CP15" s="142">
        <v>0</v>
      </c>
      <c r="CQ15" s="142">
        <v>0</v>
      </c>
      <c r="CR15" s="142">
        <v>3</v>
      </c>
      <c r="CS15" s="142">
        <v>5</v>
      </c>
      <c r="CT15" s="142">
        <v>0</v>
      </c>
      <c r="CU15" s="142">
        <v>0</v>
      </c>
      <c r="CV15" s="142">
        <v>2</v>
      </c>
      <c r="CW15" s="6" t="b">
        <f>+BZ15='C-1'!BP15</f>
        <v>1</v>
      </c>
      <c r="CX15" s="6" t="b">
        <f>'C-1'!BP15=SUM('C-5'!CA15:CV15)</f>
        <v>1</v>
      </c>
      <c r="CY15" s="16" t="s">
        <v>119</v>
      </c>
      <c r="CZ15" s="365">
        <f t="shared" si="13"/>
        <v>273</v>
      </c>
      <c r="DA15" s="365">
        <f t="shared" si="14"/>
        <v>14</v>
      </c>
      <c r="DB15" s="365">
        <f t="shared" si="14"/>
        <v>3</v>
      </c>
      <c r="DC15" s="365">
        <f t="shared" si="14"/>
        <v>54</v>
      </c>
      <c r="DD15" s="365">
        <f t="shared" si="14"/>
        <v>20</v>
      </c>
      <c r="DE15" s="365">
        <f t="shared" si="14"/>
        <v>11</v>
      </c>
      <c r="DF15" s="365">
        <f t="shared" si="14"/>
        <v>1</v>
      </c>
      <c r="DG15" s="365">
        <f t="shared" si="14"/>
        <v>3</v>
      </c>
      <c r="DH15" s="365">
        <f t="shared" si="14"/>
        <v>83</v>
      </c>
      <c r="DI15" s="365">
        <f t="shared" si="14"/>
        <v>0</v>
      </c>
      <c r="DJ15" s="365">
        <f t="shared" si="14"/>
        <v>3</v>
      </c>
      <c r="DK15" s="365">
        <f t="shared" si="15"/>
        <v>3</v>
      </c>
      <c r="DL15" s="365">
        <f t="shared" si="15"/>
        <v>46</v>
      </c>
      <c r="DM15" s="365">
        <f t="shared" si="15"/>
        <v>0</v>
      </c>
      <c r="DN15" s="365">
        <f t="shared" si="15"/>
        <v>0</v>
      </c>
      <c r="DO15" s="365">
        <f t="shared" si="15"/>
        <v>3</v>
      </c>
      <c r="DP15" s="365">
        <f t="shared" si="15"/>
        <v>2</v>
      </c>
      <c r="DQ15" s="365">
        <f t="shared" si="15"/>
        <v>0</v>
      </c>
      <c r="DR15" s="365">
        <f t="shared" si="15"/>
        <v>8</v>
      </c>
      <c r="DS15" s="365">
        <f t="shared" si="15"/>
        <v>17</v>
      </c>
      <c r="DT15" s="365">
        <f t="shared" si="15"/>
        <v>0</v>
      </c>
      <c r="DU15" s="365">
        <f t="shared" si="15"/>
        <v>0</v>
      </c>
      <c r="DV15" s="370">
        <f t="shared" si="16"/>
        <v>2</v>
      </c>
      <c r="DW15" s="6" t="b">
        <f>CZ15='C-1'!CM15</f>
        <v>1</v>
      </c>
    </row>
    <row r="16" spans="1:127" x14ac:dyDescent="0.35">
      <c r="A16" s="175" t="s">
        <v>503</v>
      </c>
      <c r="B16" s="179">
        <f t="shared" si="10"/>
        <v>112</v>
      </c>
      <c r="C16" s="179">
        <v>0</v>
      </c>
      <c r="D16" s="179">
        <v>0</v>
      </c>
      <c r="E16" s="179">
        <v>8</v>
      </c>
      <c r="F16" s="179">
        <v>9</v>
      </c>
      <c r="G16" s="179">
        <v>0</v>
      </c>
      <c r="H16" s="179">
        <v>0</v>
      </c>
      <c r="I16" s="179">
        <v>0</v>
      </c>
      <c r="J16" s="179">
        <v>0</v>
      </c>
      <c r="K16" s="179">
        <v>0</v>
      </c>
      <c r="L16" s="179">
        <v>5</v>
      </c>
      <c r="M16" s="179">
        <v>36</v>
      </c>
      <c r="N16" s="179">
        <v>12</v>
      </c>
      <c r="O16" s="179">
        <v>0</v>
      </c>
      <c r="P16" s="179">
        <v>0</v>
      </c>
      <c r="Q16" s="179">
        <v>5</v>
      </c>
      <c r="R16" s="179">
        <v>3</v>
      </c>
      <c r="S16" s="179">
        <v>0</v>
      </c>
      <c r="T16" s="179">
        <v>0</v>
      </c>
      <c r="U16" s="179">
        <v>34</v>
      </c>
      <c r="V16" s="179">
        <v>0</v>
      </c>
      <c r="W16" s="179">
        <v>0</v>
      </c>
      <c r="X16" s="179">
        <v>0</v>
      </c>
      <c r="Y16" s="175" t="b">
        <f>B16='C-1'!G16</f>
        <v>1</v>
      </c>
      <c r="AA16" s="175" t="s">
        <v>503</v>
      </c>
      <c r="AB16" s="57">
        <f t="shared" si="11"/>
        <v>451</v>
      </c>
      <c r="AC16" s="57">
        <v>2</v>
      </c>
      <c r="AD16" s="57">
        <v>0</v>
      </c>
      <c r="AE16" s="57">
        <v>17</v>
      </c>
      <c r="AF16" s="57">
        <v>38</v>
      </c>
      <c r="AG16" s="57">
        <v>2</v>
      </c>
      <c r="AH16" s="57">
        <v>1</v>
      </c>
      <c r="AI16" s="57">
        <v>31</v>
      </c>
      <c r="AJ16" s="158">
        <v>2</v>
      </c>
      <c r="AK16" s="158">
        <v>0</v>
      </c>
      <c r="AL16" s="158">
        <v>83</v>
      </c>
      <c r="AM16" s="158">
        <v>120</v>
      </c>
      <c r="AN16" s="158">
        <v>10</v>
      </c>
      <c r="AO16" s="57">
        <v>0</v>
      </c>
      <c r="AP16" s="57">
        <v>0</v>
      </c>
      <c r="AQ16" s="57">
        <v>0</v>
      </c>
      <c r="AR16" s="57">
        <v>6</v>
      </c>
      <c r="AS16" s="57">
        <v>0</v>
      </c>
      <c r="AT16" s="57">
        <v>0</v>
      </c>
      <c r="AU16" s="57">
        <v>137</v>
      </c>
      <c r="AV16" s="57">
        <v>0</v>
      </c>
      <c r="AW16" s="57">
        <v>0</v>
      </c>
      <c r="AX16" s="57">
        <v>2</v>
      </c>
      <c r="AY16" s="155" t="b">
        <f>AB16='C-1'!AA16</f>
        <v>1</v>
      </c>
      <c r="AZ16" s="6" t="s">
        <v>120</v>
      </c>
      <c r="BA16" s="57">
        <f t="shared" si="12"/>
        <v>183</v>
      </c>
      <c r="BB16" s="57">
        <v>0</v>
      </c>
      <c r="BC16" s="57">
        <v>1</v>
      </c>
      <c r="BD16" s="57">
        <v>8</v>
      </c>
      <c r="BE16" s="57">
        <v>1</v>
      </c>
      <c r="BF16" s="57">
        <v>8</v>
      </c>
      <c r="BG16" s="57">
        <v>0</v>
      </c>
      <c r="BH16" s="57">
        <v>0</v>
      </c>
      <c r="BI16" s="57">
        <v>0</v>
      </c>
      <c r="BJ16" s="57">
        <v>0</v>
      </c>
      <c r="BK16" s="57">
        <v>54</v>
      </c>
      <c r="BL16" s="57">
        <v>50</v>
      </c>
      <c r="BM16" s="57">
        <v>3</v>
      </c>
      <c r="BN16" s="57">
        <v>0</v>
      </c>
      <c r="BO16" s="57">
        <v>0</v>
      </c>
      <c r="BP16" s="57">
        <v>11</v>
      </c>
      <c r="BQ16" s="57">
        <v>2</v>
      </c>
      <c r="BR16" s="57">
        <v>0</v>
      </c>
      <c r="BS16" s="57">
        <v>0</v>
      </c>
      <c r="BT16" s="57">
        <v>42</v>
      </c>
      <c r="BU16" s="57">
        <v>0</v>
      </c>
      <c r="BV16" s="57">
        <v>1</v>
      </c>
      <c r="BW16" s="57">
        <v>2</v>
      </c>
      <c r="BX16" s="6" t="b">
        <f>BA16='C-1'!AW16</f>
        <v>1</v>
      </c>
      <c r="BY16" s="6" t="s">
        <v>120</v>
      </c>
      <c r="BZ16" s="142">
        <f t="shared" si="17"/>
        <v>734</v>
      </c>
      <c r="CA16" s="142">
        <v>1</v>
      </c>
      <c r="CB16" s="142">
        <v>22</v>
      </c>
      <c r="CC16" s="142">
        <v>19</v>
      </c>
      <c r="CD16" s="142">
        <v>3</v>
      </c>
      <c r="CE16" s="142">
        <v>4</v>
      </c>
      <c r="CF16" s="142">
        <v>0</v>
      </c>
      <c r="CG16" s="142">
        <v>0</v>
      </c>
      <c r="CH16" s="142">
        <v>0</v>
      </c>
      <c r="CI16" s="142">
        <v>0</v>
      </c>
      <c r="CJ16" s="142">
        <v>504</v>
      </c>
      <c r="CK16" s="142">
        <v>0</v>
      </c>
      <c r="CL16" s="142">
        <v>0</v>
      </c>
      <c r="CM16" s="142">
        <v>0</v>
      </c>
      <c r="CN16" s="142">
        <v>0</v>
      </c>
      <c r="CO16" s="142">
        <v>16</v>
      </c>
      <c r="CP16" s="142">
        <v>1</v>
      </c>
      <c r="CQ16" s="142">
        <v>0</v>
      </c>
      <c r="CR16" s="142">
        <v>1</v>
      </c>
      <c r="CS16" s="142">
        <v>31</v>
      </c>
      <c r="CT16" s="142">
        <v>0</v>
      </c>
      <c r="CU16" s="142">
        <v>0</v>
      </c>
      <c r="CV16" s="142">
        <v>132</v>
      </c>
      <c r="CW16" s="6" t="b">
        <f>+BZ16='C-1'!BP16</f>
        <v>1</v>
      </c>
      <c r="CX16" s="6" t="b">
        <f>'C-1'!BP16=SUM('C-5'!CA16:CV16)</f>
        <v>1</v>
      </c>
      <c r="CY16" s="6" t="s">
        <v>120</v>
      </c>
      <c r="CZ16" s="365">
        <f t="shared" si="13"/>
        <v>1480</v>
      </c>
      <c r="DA16" s="365">
        <f t="shared" si="14"/>
        <v>3</v>
      </c>
      <c r="DB16" s="365">
        <f t="shared" si="14"/>
        <v>23</v>
      </c>
      <c r="DC16" s="365">
        <f t="shared" si="14"/>
        <v>52</v>
      </c>
      <c r="DD16" s="365">
        <f t="shared" si="14"/>
        <v>51</v>
      </c>
      <c r="DE16" s="365">
        <f t="shared" si="14"/>
        <v>14</v>
      </c>
      <c r="DF16" s="365">
        <f t="shared" si="14"/>
        <v>1</v>
      </c>
      <c r="DG16" s="365">
        <f t="shared" si="14"/>
        <v>31</v>
      </c>
      <c r="DH16" s="365">
        <f t="shared" si="14"/>
        <v>2</v>
      </c>
      <c r="DI16" s="365">
        <f t="shared" si="14"/>
        <v>0</v>
      </c>
      <c r="DJ16" s="365">
        <f t="shared" si="14"/>
        <v>646</v>
      </c>
      <c r="DK16" s="365">
        <f t="shared" si="15"/>
        <v>206</v>
      </c>
      <c r="DL16" s="365">
        <f t="shared" si="15"/>
        <v>25</v>
      </c>
      <c r="DM16" s="365">
        <f t="shared" si="15"/>
        <v>0</v>
      </c>
      <c r="DN16" s="365">
        <f t="shared" si="15"/>
        <v>0</v>
      </c>
      <c r="DO16" s="365">
        <f t="shared" si="15"/>
        <v>32</v>
      </c>
      <c r="DP16" s="365">
        <f t="shared" si="15"/>
        <v>12</v>
      </c>
      <c r="DQ16" s="365">
        <f t="shared" si="15"/>
        <v>0</v>
      </c>
      <c r="DR16" s="365">
        <f t="shared" si="15"/>
        <v>1</v>
      </c>
      <c r="DS16" s="365">
        <f t="shared" si="15"/>
        <v>244</v>
      </c>
      <c r="DT16" s="365">
        <f t="shared" si="15"/>
        <v>0</v>
      </c>
      <c r="DU16" s="365">
        <f t="shared" si="15"/>
        <v>1</v>
      </c>
      <c r="DV16" s="370">
        <f t="shared" si="16"/>
        <v>136</v>
      </c>
      <c r="DW16" s="6" t="b">
        <f>CZ16='C-1'!CM16</f>
        <v>1</v>
      </c>
    </row>
    <row r="17" spans="1:127" x14ac:dyDescent="0.35">
      <c r="A17" s="175" t="s">
        <v>552</v>
      </c>
      <c r="B17" s="179">
        <f t="shared" si="10"/>
        <v>23</v>
      </c>
      <c r="C17" s="179">
        <v>2</v>
      </c>
      <c r="D17" s="179">
        <v>0</v>
      </c>
      <c r="E17" s="179">
        <v>8</v>
      </c>
      <c r="F17" s="179">
        <v>3</v>
      </c>
      <c r="G17" s="179">
        <v>0</v>
      </c>
      <c r="H17" s="179">
        <v>0</v>
      </c>
      <c r="I17" s="179">
        <v>0</v>
      </c>
      <c r="J17" s="179">
        <v>0</v>
      </c>
      <c r="K17" s="179">
        <v>0</v>
      </c>
      <c r="L17" s="179">
        <v>0</v>
      </c>
      <c r="M17" s="179">
        <v>0</v>
      </c>
      <c r="N17" s="179">
        <v>10</v>
      </c>
      <c r="O17" s="179">
        <v>0</v>
      </c>
      <c r="P17" s="179">
        <v>0</v>
      </c>
      <c r="Q17" s="179">
        <v>0</v>
      </c>
      <c r="R17" s="179">
        <v>0</v>
      </c>
      <c r="S17" s="179">
        <v>0</v>
      </c>
      <c r="T17" s="179">
        <v>0</v>
      </c>
      <c r="U17" s="179">
        <v>0</v>
      </c>
      <c r="V17" s="179">
        <v>0</v>
      </c>
      <c r="W17" s="179">
        <v>0</v>
      </c>
      <c r="X17" s="179">
        <v>0</v>
      </c>
      <c r="Y17" s="175" t="b">
        <f>B17='C-1'!G17</f>
        <v>1</v>
      </c>
      <c r="AA17" s="175" t="s">
        <v>552</v>
      </c>
      <c r="AB17" s="57">
        <f t="shared" si="11"/>
        <v>20</v>
      </c>
      <c r="AC17" s="57">
        <v>0</v>
      </c>
      <c r="AD17" s="57">
        <v>0</v>
      </c>
      <c r="AE17" s="57">
        <v>9</v>
      </c>
      <c r="AF17" s="57">
        <v>0</v>
      </c>
      <c r="AG17" s="57">
        <v>1</v>
      </c>
      <c r="AH17" s="57">
        <v>1</v>
      </c>
      <c r="AI17" s="57">
        <v>0</v>
      </c>
      <c r="AJ17" s="158">
        <v>0</v>
      </c>
      <c r="AK17" s="158">
        <v>0</v>
      </c>
      <c r="AL17" s="158">
        <v>0</v>
      </c>
      <c r="AM17" s="158">
        <v>0</v>
      </c>
      <c r="AN17" s="158">
        <v>8</v>
      </c>
      <c r="AO17" s="57">
        <v>0</v>
      </c>
      <c r="AP17" s="57">
        <v>0</v>
      </c>
      <c r="AQ17" s="57">
        <v>0</v>
      </c>
      <c r="AR17" s="57">
        <v>0</v>
      </c>
      <c r="AS17" s="57">
        <v>0</v>
      </c>
      <c r="AT17" s="57">
        <v>1</v>
      </c>
      <c r="AU17" s="57">
        <v>0</v>
      </c>
      <c r="AV17" s="57">
        <v>0</v>
      </c>
      <c r="AW17" s="57">
        <v>0</v>
      </c>
      <c r="AX17" s="57">
        <v>0</v>
      </c>
      <c r="AY17" s="155" t="b">
        <f>AB17='C-1'!AA17</f>
        <v>1</v>
      </c>
      <c r="AZ17" s="6" t="s">
        <v>121</v>
      </c>
      <c r="BA17" s="57">
        <f t="shared" si="12"/>
        <v>6</v>
      </c>
      <c r="BB17" s="57">
        <v>0</v>
      </c>
      <c r="BC17" s="57">
        <v>0</v>
      </c>
      <c r="BD17" s="57">
        <v>0</v>
      </c>
      <c r="BE17" s="57">
        <v>0</v>
      </c>
      <c r="BF17" s="57">
        <v>0</v>
      </c>
      <c r="BG17" s="57">
        <v>0</v>
      </c>
      <c r="BH17" s="57">
        <v>0</v>
      </c>
      <c r="BI17" s="57">
        <v>0</v>
      </c>
      <c r="BJ17" s="57">
        <v>0</v>
      </c>
      <c r="BK17" s="57">
        <v>0</v>
      </c>
      <c r="BL17" s="57">
        <v>0</v>
      </c>
      <c r="BM17" s="57">
        <v>6</v>
      </c>
      <c r="BN17" s="57">
        <v>0</v>
      </c>
      <c r="BO17" s="57">
        <v>0</v>
      </c>
      <c r="BP17" s="57">
        <v>0</v>
      </c>
      <c r="BQ17" s="57">
        <v>0</v>
      </c>
      <c r="BR17" s="57">
        <v>0</v>
      </c>
      <c r="BS17" s="57">
        <v>0</v>
      </c>
      <c r="BT17" s="57">
        <v>0</v>
      </c>
      <c r="BU17" s="57">
        <v>0</v>
      </c>
      <c r="BV17" s="57">
        <v>0</v>
      </c>
      <c r="BW17" s="57">
        <v>0</v>
      </c>
      <c r="BX17" s="6" t="b">
        <f>BA17='C-1'!AW17</f>
        <v>1</v>
      </c>
      <c r="BY17" s="6" t="s">
        <v>121</v>
      </c>
      <c r="BZ17" s="142">
        <f t="shared" si="17"/>
        <v>14</v>
      </c>
      <c r="CA17" s="142">
        <v>0</v>
      </c>
      <c r="CB17" s="142">
        <v>1</v>
      </c>
      <c r="CC17" s="142">
        <v>2</v>
      </c>
      <c r="CD17" s="142">
        <v>5</v>
      </c>
      <c r="CE17" s="142">
        <v>1</v>
      </c>
      <c r="CF17" s="142">
        <v>0</v>
      </c>
      <c r="CG17" s="142">
        <v>0</v>
      </c>
      <c r="CH17" s="142">
        <v>0</v>
      </c>
      <c r="CI17" s="142">
        <v>0</v>
      </c>
      <c r="CJ17" s="142">
        <v>0</v>
      </c>
      <c r="CK17" s="142">
        <v>0</v>
      </c>
      <c r="CL17" s="142">
        <v>5</v>
      </c>
      <c r="CM17" s="142">
        <v>0</v>
      </c>
      <c r="CN17" s="142">
        <v>0</v>
      </c>
      <c r="CO17" s="142">
        <v>0</v>
      </c>
      <c r="CP17" s="142">
        <v>0</v>
      </c>
      <c r="CQ17" s="142">
        <v>0</v>
      </c>
      <c r="CR17" s="142">
        <v>0</v>
      </c>
      <c r="CS17" s="142">
        <v>0</v>
      </c>
      <c r="CT17" s="142">
        <v>0</v>
      </c>
      <c r="CU17" s="142">
        <v>0</v>
      </c>
      <c r="CV17" s="142">
        <v>0</v>
      </c>
      <c r="CW17" s="6" t="b">
        <f>+BZ17='C-1'!BP17</f>
        <v>1</v>
      </c>
      <c r="CX17" s="6" t="b">
        <f>'C-1'!BP17=SUM('C-5'!CA17:CV17)</f>
        <v>1</v>
      </c>
      <c r="CY17" s="6" t="s">
        <v>121</v>
      </c>
      <c r="CZ17" s="365">
        <f t="shared" si="13"/>
        <v>63</v>
      </c>
      <c r="DA17" s="365">
        <f t="shared" si="14"/>
        <v>2</v>
      </c>
      <c r="DB17" s="365">
        <f t="shared" si="14"/>
        <v>1</v>
      </c>
      <c r="DC17" s="365">
        <f t="shared" si="14"/>
        <v>19</v>
      </c>
      <c r="DD17" s="365">
        <f t="shared" si="14"/>
        <v>8</v>
      </c>
      <c r="DE17" s="365">
        <f t="shared" si="14"/>
        <v>2</v>
      </c>
      <c r="DF17" s="365">
        <f t="shared" si="14"/>
        <v>1</v>
      </c>
      <c r="DG17" s="365">
        <f t="shared" si="14"/>
        <v>0</v>
      </c>
      <c r="DH17" s="365">
        <f t="shared" si="14"/>
        <v>0</v>
      </c>
      <c r="DI17" s="365">
        <f t="shared" si="14"/>
        <v>0</v>
      </c>
      <c r="DJ17" s="365">
        <f t="shared" si="14"/>
        <v>0</v>
      </c>
      <c r="DK17" s="365">
        <f t="shared" si="15"/>
        <v>0</v>
      </c>
      <c r="DL17" s="365">
        <f t="shared" si="15"/>
        <v>29</v>
      </c>
      <c r="DM17" s="365">
        <f t="shared" si="15"/>
        <v>0</v>
      </c>
      <c r="DN17" s="365">
        <f t="shared" si="15"/>
        <v>0</v>
      </c>
      <c r="DO17" s="365">
        <f t="shared" si="15"/>
        <v>0</v>
      </c>
      <c r="DP17" s="365">
        <f t="shared" si="15"/>
        <v>0</v>
      </c>
      <c r="DQ17" s="365">
        <f t="shared" si="15"/>
        <v>0</v>
      </c>
      <c r="DR17" s="365">
        <f t="shared" si="15"/>
        <v>1</v>
      </c>
      <c r="DS17" s="365">
        <f t="shared" si="15"/>
        <v>0</v>
      </c>
      <c r="DT17" s="365">
        <f t="shared" si="15"/>
        <v>0</v>
      </c>
      <c r="DU17" s="365">
        <f t="shared" si="15"/>
        <v>0</v>
      </c>
      <c r="DV17" s="370">
        <f t="shared" si="16"/>
        <v>0</v>
      </c>
      <c r="DW17" s="6" t="b">
        <f>CZ17='C-1'!CM17</f>
        <v>1</v>
      </c>
    </row>
    <row r="18" spans="1:127" x14ac:dyDescent="0.35">
      <c r="A18" s="175" t="s">
        <v>553</v>
      </c>
      <c r="B18" s="179">
        <f t="shared" si="10"/>
        <v>66</v>
      </c>
      <c r="C18" s="179">
        <v>1</v>
      </c>
      <c r="D18" s="179">
        <v>0</v>
      </c>
      <c r="E18" s="179">
        <v>42</v>
      </c>
      <c r="F18" s="179">
        <v>0</v>
      </c>
      <c r="G18" s="179">
        <v>1</v>
      </c>
      <c r="H18" s="179">
        <v>0</v>
      </c>
      <c r="I18" s="179">
        <v>0</v>
      </c>
      <c r="J18" s="179">
        <v>0</v>
      </c>
      <c r="K18" s="179">
        <v>0</v>
      </c>
      <c r="L18" s="179">
        <v>0</v>
      </c>
      <c r="M18" s="179">
        <v>0</v>
      </c>
      <c r="N18" s="179">
        <v>14</v>
      </c>
      <c r="O18" s="179">
        <v>0</v>
      </c>
      <c r="P18" s="179">
        <v>0</v>
      </c>
      <c r="Q18" s="179">
        <v>0</v>
      </c>
      <c r="R18" s="179">
        <v>2</v>
      </c>
      <c r="S18" s="179">
        <v>0</v>
      </c>
      <c r="T18" s="179">
        <v>1</v>
      </c>
      <c r="U18" s="179">
        <v>3</v>
      </c>
      <c r="V18" s="179">
        <v>0</v>
      </c>
      <c r="W18" s="179">
        <v>0</v>
      </c>
      <c r="X18" s="179">
        <v>2</v>
      </c>
      <c r="Y18" s="175" t="b">
        <f>B18='C-1'!G18</f>
        <v>1</v>
      </c>
      <c r="AA18" s="175" t="s">
        <v>553</v>
      </c>
      <c r="AB18" s="57">
        <f t="shared" si="11"/>
        <v>87</v>
      </c>
      <c r="AC18" s="57">
        <v>8</v>
      </c>
      <c r="AD18" s="57">
        <v>0</v>
      </c>
      <c r="AE18" s="57">
        <v>52</v>
      </c>
      <c r="AF18" s="57">
        <v>1</v>
      </c>
      <c r="AG18" s="57">
        <v>0</v>
      </c>
      <c r="AH18" s="57">
        <v>0</v>
      </c>
      <c r="AI18" s="57">
        <v>0</v>
      </c>
      <c r="AJ18" s="158">
        <v>18</v>
      </c>
      <c r="AK18" s="158">
        <v>0</v>
      </c>
      <c r="AL18" s="158">
        <v>0</v>
      </c>
      <c r="AM18" s="158">
        <v>0</v>
      </c>
      <c r="AN18" s="158">
        <v>8</v>
      </c>
      <c r="AO18" s="57">
        <v>0</v>
      </c>
      <c r="AP18" s="57">
        <v>0</v>
      </c>
      <c r="AQ18" s="57">
        <v>0</v>
      </c>
      <c r="AR18" s="57">
        <v>0</v>
      </c>
      <c r="AS18" s="57">
        <v>0</v>
      </c>
      <c r="AT18" s="57">
        <v>0</v>
      </c>
      <c r="AU18" s="57">
        <v>0</v>
      </c>
      <c r="AV18" s="57">
        <v>0</v>
      </c>
      <c r="AW18" s="57">
        <v>0</v>
      </c>
      <c r="AX18" s="57">
        <v>0</v>
      </c>
      <c r="AY18" s="155" t="b">
        <f>AB18='C-1'!AA18</f>
        <v>1</v>
      </c>
      <c r="AZ18" s="6" t="s">
        <v>122</v>
      </c>
      <c r="BA18" s="57">
        <f t="shared" si="12"/>
        <v>42</v>
      </c>
      <c r="BB18" s="57">
        <v>4</v>
      </c>
      <c r="BC18" s="57">
        <v>1</v>
      </c>
      <c r="BD18" s="57">
        <v>25</v>
      </c>
      <c r="BE18" s="57">
        <v>0</v>
      </c>
      <c r="BF18" s="57">
        <v>0</v>
      </c>
      <c r="BG18" s="57">
        <v>0</v>
      </c>
      <c r="BH18" s="57">
        <v>0</v>
      </c>
      <c r="BI18" s="57">
        <v>0</v>
      </c>
      <c r="BJ18" s="57">
        <v>0</v>
      </c>
      <c r="BK18" s="57">
        <v>1</v>
      </c>
      <c r="BL18" s="57">
        <v>0</v>
      </c>
      <c r="BM18" s="57">
        <v>6</v>
      </c>
      <c r="BN18" s="57">
        <v>0</v>
      </c>
      <c r="BO18" s="57">
        <v>0</v>
      </c>
      <c r="BP18" s="57">
        <v>0</v>
      </c>
      <c r="BQ18" s="57">
        <v>0</v>
      </c>
      <c r="BR18" s="57">
        <v>0</v>
      </c>
      <c r="BS18" s="57">
        <v>2</v>
      </c>
      <c r="BT18" s="57">
        <v>3</v>
      </c>
      <c r="BU18" s="57">
        <v>0</v>
      </c>
      <c r="BV18" s="57">
        <v>0</v>
      </c>
      <c r="BW18" s="57">
        <v>0</v>
      </c>
      <c r="BX18" s="6" t="b">
        <f>BA18='C-1'!AW18</f>
        <v>1</v>
      </c>
      <c r="BY18" s="6" t="s">
        <v>122</v>
      </c>
      <c r="BZ18" s="142">
        <f t="shared" si="17"/>
        <v>58</v>
      </c>
      <c r="CA18" s="142">
        <v>1</v>
      </c>
      <c r="CB18" s="142">
        <v>0</v>
      </c>
      <c r="CC18" s="142">
        <v>19</v>
      </c>
      <c r="CD18" s="142">
        <v>4</v>
      </c>
      <c r="CE18" s="142">
        <v>8</v>
      </c>
      <c r="CF18" s="142">
        <v>0</v>
      </c>
      <c r="CG18" s="142">
        <v>0</v>
      </c>
      <c r="CH18" s="142">
        <v>0</v>
      </c>
      <c r="CI18" s="142">
        <v>0</v>
      </c>
      <c r="CJ18" s="142">
        <v>2</v>
      </c>
      <c r="CK18" s="142">
        <v>0</v>
      </c>
      <c r="CL18" s="142">
        <v>9</v>
      </c>
      <c r="CM18" s="142">
        <v>0</v>
      </c>
      <c r="CN18" s="142">
        <v>0</v>
      </c>
      <c r="CO18" s="142">
        <v>0</v>
      </c>
      <c r="CP18" s="142">
        <v>0</v>
      </c>
      <c r="CQ18" s="142">
        <v>0</v>
      </c>
      <c r="CR18" s="142">
        <v>2</v>
      </c>
      <c r="CS18" s="142">
        <v>0</v>
      </c>
      <c r="CT18" s="142">
        <v>0</v>
      </c>
      <c r="CU18" s="142">
        <v>0</v>
      </c>
      <c r="CV18" s="142">
        <v>13</v>
      </c>
      <c r="CW18" s="6" t="b">
        <f>+BZ18='C-1'!BP18</f>
        <v>1</v>
      </c>
      <c r="CX18" s="6" t="b">
        <f>'C-1'!BP18=SUM('C-5'!CA18:CV18)</f>
        <v>1</v>
      </c>
      <c r="CY18" s="6" t="s">
        <v>122</v>
      </c>
      <c r="CZ18" s="365">
        <f t="shared" si="13"/>
        <v>253</v>
      </c>
      <c r="DA18" s="365">
        <f t="shared" si="14"/>
        <v>14</v>
      </c>
      <c r="DB18" s="365">
        <f t="shared" si="14"/>
        <v>1</v>
      </c>
      <c r="DC18" s="365">
        <f t="shared" si="14"/>
        <v>138</v>
      </c>
      <c r="DD18" s="365">
        <f t="shared" si="14"/>
        <v>5</v>
      </c>
      <c r="DE18" s="365">
        <f t="shared" si="14"/>
        <v>9</v>
      </c>
      <c r="DF18" s="365">
        <f t="shared" si="14"/>
        <v>0</v>
      </c>
      <c r="DG18" s="365">
        <f t="shared" si="14"/>
        <v>0</v>
      </c>
      <c r="DH18" s="365">
        <f t="shared" si="14"/>
        <v>18</v>
      </c>
      <c r="DI18" s="365">
        <f t="shared" si="14"/>
        <v>0</v>
      </c>
      <c r="DJ18" s="365">
        <f t="shared" si="14"/>
        <v>3</v>
      </c>
      <c r="DK18" s="365">
        <f t="shared" si="15"/>
        <v>0</v>
      </c>
      <c r="DL18" s="365">
        <f t="shared" si="15"/>
        <v>37</v>
      </c>
      <c r="DM18" s="365">
        <f t="shared" si="15"/>
        <v>0</v>
      </c>
      <c r="DN18" s="365">
        <f t="shared" si="15"/>
        <v>0</v>
      </c>
      <c r="DO18" s="365">
        <f t="shared" si="15"/>
        <v>0</v>
      </c>
      <c r="DP18" s="365">
        <f t="shared" si="15"/>
        <v>2</v>
      </c>
      <c r="DQ18" s="365">
        <f t="shared" si="15"/>
        <v>0</v>
      </c>
      <c r="DR18" s="365">
        <f t="shared" si="15"/>
        <v>5</v>
      </c>
      <c r="DS18" s="365">
        <f t="shared" si="15"/>
        <v>6</v>
      </c>
      <c r="DT18" s="365">
        <f t="shared" si="15"/>
        <v>0</v>
      </c>
      <c r="DU18" s="365">
        <f t="shared" si="15"/>
        <v>0</v>
      </c>
      <c r="DV18" s="370">
        <f t="shared" si="16"/>
        <v>15</v>
      </c>
      <c r="DW18" s="6" t="b">
        <f>CZ18='C-1'!CM18</f>
        <v>1</v>
      </c>
    </row>
    <row r="19" spans="1:127" x14ac:dyDescent="0.35">
      <c r="A19" s="175" t="s">
        <v>554</v>
      </c>
      <c r="B19" s="179">
        <f t="shared" si="10"/>
        <v>5</v>
      </c>
      <c r="C19" s="179">
        <v>0</v>
      </c>
      <c r="D19" s="179">
        <v>0</v>
      </c>
      <c r="E19" s="179">
        <v>2</v>
      </c>
      <c r="F19" s="179">
        <v>0</v>
      </c>
      <c r="G19" s="179">
        <v>0</v>
      </c>
      <c r="H19" s="179">
        <v>0</v>
      </c>
      <c r="I19" s="179">
        <v>0</v>
      </c>
      <c r="J19" s="179">
        <v>0</v>
      </c>
      <c r="K19" s="179">
        <v>0</v>
      </c>
      <c r="L19" s="179">
        <v>0</v>
      </c>
      <c r="M19" s="179">
        <v>0</v>
      </c>
      <c r="N19" s="179">
        <v>2</v>
      </c>
      <c r="O19" s="179">
        <v>0</v>
      </c>
      <c r="P19" s="179">
        <v>0</v>
      </c>
      <c r="Q19" s="179">
        <v>0</v>
      </c>
      <c r="R19" s="179">
        <v>0</v>
      </c>
      <c r="S19" s="179">
        <v>0</v>
      </c>
      <c r="T19" s="179">
        <v>1</v>
      </c>
      <c r="U19" s="179">
        <v>0</v>
      </c>
      <c r="V19" s="179">
        <v>0</v>
      </c>
      <c r="W19" s="179">
        <v>0</v>
      </c>
      <c r="X19" s="179">
        <v>0</v>
      </c>
      <c r="Y19" s="175" t="b">
        <f>B19='C-1'!G19</f>
        <v>1</v>
      </c>
      <c r="AA19" s="175" t="s">
        <v>554</v>
      </c>
      <c r="AB19" s="57">
        <f t="shared" si="11"/>
        <v>3</v>
      </c>
      <c r="AC19" s="57">
        <v>0</v>
      </c>
      <c r="AD19" s="57">
        <v>0</v>
      </c>
      <c r="AE19" s="57">
        <v>2</v>
      </c>
      <c r="AF19" s="57">
        <v>0</v>
      </c>
      <c r="AG19" s="57">
        <v>0</v>
      </c>
      <c r="AH19" s="57">
        <v>0</v>
      </c>
      <c r="AI19" s="57">
        <v>0</v>
      </c>
      <c r="AJ19" s="158">
        <v>0</v>
      </c>
      <c r="AK19" s="158">
        <v>1</v>
      </c>
      <c r="AL19" s="158">
        <v>0</v>
      </c>
      <c r="AM19" s="158">
        <v>0</v>
      </c>
      <c r="AN19" s="158">
        <v>0</v>
      </c>
      <c r="AO19" s="57">
        <v>0</v>
      </c>
      <c r="AP19" s="57">
        <v>0</v>
      </c>
      <c r="AQ19" s="57">
        <v>0</v>
      </c>
      <c r="AR19" s="57">
        <v>0</v>
      </c>
      <c r="AS19" s="57">
        <v>0</v>
      </c>
      <c r="AT19" s="57">
        <v>0</v>
      </c>
      <c r="AU19" s="57">
        <v>0</v>
      </c>
      <c r="AV19" s="57">
        <v>0</v>
      </c>
      <c r="AW19" s="57">
        <v>0</v>
      </c>
      <c r="AX19" s="57">
        <v>0</v>
      </c>
      <c r="AY19" s="155" t="b">
        <f>AB19='C-1'!AA19</f>
        <v>1</v>
      </c>
      <c r="AZ19" s="6" t="s">
        <v>123</v>
      </c>
      <c r="BA19" s="57">
        <f t="shared" si="12"/>
        <v>2</v>
      </c>
      <c r="BB19" s="57">
        <v>0</v>
      </c>
      <c r="BC19" s="57">
        <v>1</v>
      </c>
      <c r="BD19" s="57">
        <v>0</v>
      </c>
      <c r="BE19" s="57">
        <v>0</v>
      </c>
      <c r="BF19" s="57">
        <v>0</v>
      </c>
      <c r="BG19" s="57">
        <v>0</v>
      </c>
      <c r="BH19" s="57">
        <v>0</v>
      </c>
      <c r="BI19" s="57">
        <v>0</v>
      </c>
      <c r="BJ19" s="57">
        <v>0</v>
      </c>
      <c r="BK19" s="57">
        <v>0</v>
      </c>
      <c r="BL19" s="57">
        <v>0</v>
      </c>
      <c r="BM19" s="57">
        <v>1</v>
      </c>
      <c r="BN19" s="57">
        <v>0</v>
      </c>
      <c r="BO19" s="57">
        <v>0</v>
      </c>
      <c r="BP19" s="57">
        <v>0</v>
      </c>
      <c r="BQ19" s="57">
        <v>0</v>
      </c>
      <c r="BR19" s="57">
        <v>0</v>
      </c>
      <c r="BS19" s="57">
        <v>0</v>
      </c>
      <c r="BT19" s="57">
        <v>0</v>
      </c>
      <c r="BU19" s="57">
        <v>0</v>
      </c>
      <c r="BV19" s="57">
        <v>0</v>
      </c>
      <c r="BW19" s="57">
        <v>0</v>
      </c>
      <c r="BX19" s="6" t="b">
        <f>BA19='C-1'!AW19</f>
        <v>1</v>
      </c>
      <c r="BY19" s="6" t="s">
        <v>123</v>
      </c>
      <c r="BZ19" s="142">
        <f t="shared" si="17"/>
        <v>7</v>
      </c>
      <c r="CA19" s="142">
        <v>0</v>
      </c>
      <c r="CB19" s="142">
        <v>1</v>
      </c>
      <c r="CC19" s="142">
        <v>2</v>
      </c>
      <c r="CD19" s="142">
        <v>0</v>
      </c>
      <c r="CE19" s="142">
        <v>1</v>
      </c>
      <c r="CF19" s="142">
        <v>0</v>
      </c>
      <c r="CG19" s="142">
        <v>0</v>
      </c>
      <c r="CH19" s="142">
        <v>1</v>
      </c>
      <c r="CI19" s="142">
        <v>0</v>
      </c>
      <c r="CJ19" s="142">
        <v>0</v>
      </c>
      <c r="CK19" s="142">
        <v>0</v>
      </c>
      <c r="CL19" s="142">
        <v>1</v>
      </c>
      <c r="CM19" s="142">
        <v>0</v>
      </c>
      <c r="CN19" s="142">
        <v>0</v>
      </c>
      <c r="CO19" s="142">
        <v>0</v>
      </c>
      <c r="CP19" s="142">
        <v>0</v>
      </c>
      <c r="CQ19" s="142">
        <v>0</v>
      </c>
      <c r="CR19" s="142">
        <v>0</v>
      </c>
      <c r="CS19" s="142">
        <v>0</v>
      </c>
      <c r="CT19" s="142">
        <v>0</v>
      </c>
      <c r="CU19" s="142">
        <v>0</v>
      </c>
      <c r="CV19" s="142">
        <v>1</v>
      </c>
      <c r="CW19" s="6" t="b">
        <f>+BZ19='C-1'!BP19</f>
        <v>1</v>
      </c>
      <c r="CX19" s="6" t="b">
        <f>'C-1'!BP19=SUM('C-5'!CA19:CV19)</f>
        <v>1</v>
      </c>
      <c r="CY19" s="6" t="s">
        <v>123</v>
      </c>
      <c r="CZ19" s="365">
        <f t="shared" si="13"/>
        <v>17</v>
      </c>
      <c r="DA19" s="365">
        <f t="shared" si="14"/>
        <v>0</v>
      </c>
      <c r="DB19" s="365">
        <f t="shared" si="14"/>
        <v>2</v>
      </c>
      <c r="DC19" s="365">
        <f t="shared" si="14"/>
        <v>6</v>
      </c>
      <c r="DD19" s="365">
        <f t="shared" si="14"/>
        <v>0</v>
      </c>
      <c r="DE19" s="365">
        <f t="shared" si="14"/>
        <v>1</v>
      </c>
      <c r="DF19" s="365">
        <f t="shared" si="14"/>
        <v>0</v>
      </c>
      <c r="DG19" s="365">
        <f t="shared" si="14"/>
        <v>0</v>
      </c>
      <c r="DH19" s="365">
        <f t="shared" si="14"/>
        <v>1</v>
      </c>
      <c r="DI19" s="365">
        <f t="shared" si="14"/>
        <v>1</v>
      </c>
      <c r="DJ19" s="365">
        <f t="shared" si="14"/>
        <v>0</v>
      </c>
      <c r="DK19" s="365">
        <f t="shared" si="15"/>
        <v>0</v>
      </c>
      <c r="DL19" s="365">
        <f t="shared" si="15"/>
        <v>4</v>
      </c>
      <c r="DM19" s="365">
        <f t="shared" si="15"/>
        <v>0</v>
      </c>
      <c r="DN19" s="365">
        <f t="shared" si="15"/>
        <v>0</v>
      </c>
      <c r="DO19" s="365">
        <f t="shared" si="15"/>
        <v>0</v>
      </c>
      <c r="DP19" s="365">
        <f t="shared" si="15"/>
        <v>0</v>
      </c>
      <c r="DQ19" s="365">
        <f t="shared" si="15"/>
        <v>0</v>
      </c>
      <c r="DR19" s="365">
        <f t="shared" si="15"/>
        <v>1</v>
      </c>
      <c r="DS19" s="365">
        <f t="shared" si="15"/>
        <v>0</v>
      </c>
      <c r="DT19" s="365">
        <f t="shared" si="15"/>
        <v>0</v>
      </c>
      <c r="DU19" s="365">
        <f t="shared" si="15"/>
        <v>0</v>
      </c>
      <c r="DV19" s="370">
        <f t="shared" si="16"/>
        <v>1</v>
      </c>
      <c r="DW19" s="6" t="b">
        <f>CZ19='C-1'!CM19</f>
        <v>1</v>
      </c>
    </row>
    <row r="20" spans="1:127" x14ac:dyDescent="0.35">
      <c r="A20" s="185"/>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AA20" s="17"/>
      <c r="AB20" s="57"/>
      <c r="AC20" s="57"/>
      <c r="AD20" s="57"/>
      <c r="AE20" s="57"/>
      <c r="AF20" s="57"/>
      <c r="AG20" s="57"/>
      <c r="AH20" s="57"/>
      <c r="AI20" s="57"/>
      <c r="AJ20" s="158"/>
      <c r="AK20" s="158"/>
      <c r="AL20" s="158"/>
      <c r="AM20" s="158"/>
      <c r="AN20" s="158"/>
      <c r="AO20" s="57"/>
      <c r="AP20" s="57"/>
      <c r="AQ20" s="57"/>
      <c r="AR20" s="57"/>
      <c r="AS20" s="57"/>
      <c r="AT20" s="57"/>
      <c r="AU20" s="57"/>
      <c r="AV20" s="57"/>
      <c r="AW20" s="146"/>
      <c r="AX20" s="14"/>
      <c r="AY20" s="155"/>
      <c r="AZ20" s="17"/>
      <c r="BA20" s="57"/>
      <c r="BB20" s="57"/>
      <c r="BC20" s="57"/>
      <c r="BD20" s="57"/>
      <c r="BE20" s="57"/>
      <c r="BF20" s="57"/>
      <c r="BG20" s="57"/>
      <c r="BH20" s="57"/>
      <c r="BI20" s="57"/>
      <c r="BJ20" s="57"/>
      <c r="BK20" s="57"/>
      <c r="BL20" s="57"/>
      <c r="BM20" s="57"/>
      <c r="BN20" s="57"/>
      <c r="BO20" s="57"/>
      <c r="BP20" s="57"/>
      <c r="BQ20" s="57"/>
      <c r="BR20" s="57"/>
      <c r="BS20" s="57"/>
      <c r="BT20" s="57"/>
      <c r="BU20" s="57"/>
      <c r="BV20" s="146"/>
      <c r="BW20" s="14"/>
      <c r="BX20" s="6" t="b">
        <f>BA20='C-1'!AW20</f>
        <v>1</v>
      </c>
      <c r="BY20" s="17"/>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6"/>
      <c r="CV20" s="146"/>
      <c r="CW20" s="6" t="b">
        <f>+BZ20='C-1'!BP20</f>
        <v>1</v>
      </c>
      <c r="CX20" s="6" t="b">
        <f>'C-1'!BP20=SUM('C-5'!CA20:CV20)</f>
        <v>1</v>
      </c>
      <c r="CY20" s="17"/>
      <c r="CZ20" s="365"/>
      <c r="DA20" s="365"/>
      <c r="DB20" s="365"/>
      <c r="DC20" s="365"/>
      <c r="DD20" s="365"/>
      <c r="DE20" s="365"/>
      <c r="DF20" s="365"/>
      <c r="DG20" s="365"/>
      <c r="DH20" s="365"/>
      <c r="DI20" s="365"/>
      <c r="DJ20" s="365"/>
      <c r="DK20" s="365"/>
      <c r="DL20" s="365"/>
      <c r="DM20" s="365"/>
      <c r="DN20" s="365"/>
      <c r="DO20" s="365"/>
      <c r="DP20" s="365"/>
      <c r="DQ20" s="365"/>
      <c r="DR20" s="365"/>
      <c r="DS20" s="365"/>
      <c r="DT20" s="365"/>
      <c r="DU20" s="369"/>
      <c r="DV20" s="370"/>
      <c r="DW20" s="6" t="b">
        <f>CZ20='C-1'!CM20</f>
        <v>1</v>
      </c>
    </row>
    <row r="21" spans="1:127" x14ac:dyDescent="0.35">
      <c r="A21" s="187" t="s">
        <v>47</v>
      </c>
      <c r="B21" s="188">
        <f>SUM(B22)</f>
        <v>471</v>
      </c>
      <c r="C21" s="188">
        <f t="shared" ref="C21:X21" si="18">SUM(C22)</f>
        <v>12</v>
      </c>
      <c r="D21" s="188">
        <f t="shared" si="18"/>
        <v>11</v>
      </c>
      <c r="E21" s="188">
        <f t="shared" si="18"/>
        <v>130</v>
      </c>
      <c r="F21" s="188">
        <f t="shared" si="18"/>
        <v>43</v>
      </c>
      <c r="G21" s="188">
        <f t="shared" si="18"/>
        <v>10</v>
      </c>
      <c r="H21" s="188">
        <f t="shared" si="18"/>
        <v>18</v>
      </c>
      <c r="I21" s="188">
        <f t="shared" si="18"/>
        <v>0</v>
      </c>
      <c r="J21" s="188">
        <f t="shared" si="18"/>
        <v>2</v>
      </c>
      <c r="K21" s="188">
        <f t="shared" si="18"/>
        <v>0</v>
      </c>
      <c r="L21" s="188">
        <f t="shared" si="18"/>
        <v>30</v>
      </c>
      <c r="M21" s="188">
        <f t="shared" si="18"/>
        <v>2</v>
      </c>
      <c r="N21" s="188">
        <f t="shared" si="18"/>
        <v>79</v>
      </c>
      <c r="O21" s="188">
        <f t="shared" si="18"/>
        <v>0</v>
      </c>
      <c r="P21" s="188">
        <f t="shared" si="18"/>
        <v>0</v>
      </c>
      <c r="Q21" s="188">
        <f t="shared" si="18"/>
        <v>86</v>
      </c>
      <c r="R21" s="188">
        <f t="shared" si="18"/>
        <v>31</v>
      </c>
      <c r="S21" s="188">
        <f t="shared" si="18"/>
        <v>0</v>
      </c>
      <c r="T21" s="188">
        <f t="shared" si="18"/>
        <v>2</v>
      </c>
      <c r="U21" s="188">
        <f t="shared" si="18"/>
        <v>10</v>
      </c>
      <c r="V21" s="188">
        <f t="shared" si="18"/>
        <v>0</v>
      </c>
      <c r="W21" s="188">
        <f t="shared" si="18"/>
        <v>0</v>
      </c>
      <c r="X21" s="189">
        <f t="shared" si="18"/>
        <v>5</v>
      </c>
      <c r="Y21" s="175" t="b">
        <f>B21='C-1'!G21</f>
        <v>1</v>
      </c>
      <c r="AA21" s="15" t="s">
        <v>47</v>
      </c>
      <c r="AB21" s="10">
        <f>SUM(AB22)</f>
        <v>379</v>
      </c>
      <c r="AC21" s="10">
        <f t="shared" ref="AC21:AW21" si="19">SUM(AC22)</f>
        <v>13</v>
      </c>
      <c r="AD21" s="10">
        <f t="shared" si="19"/>
        <v>5</v>
      </c>
      <c r="AE21" s="10">
        <f t="shared" si="19"/>
        <v>93</v>
      </c>
      <c r="AF21" s="10">
        <f t="shared" si="19"/>
        <v>35</v>
      </c>
      <c r="AG21" s="10">
        <f t="shared" si="19"/>
        <v>4</v>
      </c>
      <c r="AH21" s="10">
        <f t="shared" si="19"/>
        <v>2</v>
      </c>
      <c r="AI21" s="10">
        <f t="shared" si="19"/>
        <v>118</v>
      </c>
      <c r="AJ21" s="159">
        <f t="shared" si="19"/>
        <v>0</v>
      </c>
      <c r="AK21" s="159">
        <f t="shared" si="19"/>
        <v>0</v>
      </c>
      <c r="AL21" s="159">
        <f t="shared" si="19"/>
        <v>25</v>
      </c>
      <c r="AM21" s="159">
        <f t="shared" si="19"/>
        <v>0</v>
      </c>
      <c r="AN21" s="159">
        <f t="shared" si="19"/>
        <v>45</v>
      </c>
      <c r="AO21" s="10">
        <f t="shared" si="19"/>
        <v>0</v>
      </c>
      <c r="AP21" s="10">
        <f t="shared" si="19"/>
        <v>0</v>
      </c>
      <c r="AQ21" s="10">
        <f t="shared" si="19"/>
        <v>0</v>
      </c>
      <c r="AR21" s="10">
        <f t="shared" si="19"/>
        <v>17</v>
      </c>
      <c r="AS21" s="10">
        <f t="shared" si="19"/>
        <v>0</v>
      </c>
      <c r="AT21" s="10">
        <f t="shared" si="19"/>
        <v>11</v>
      </c>
      <c r="AU21" s="10">
        <f t="shared" si="19"/>
        <v>2</v>
      </c>
      <c r="AV21" s="10">
        <f t="shared" si="19"/>
        <v>0</v>
      </c>
      <c r="AW21" s="10">
        <f t="shared" si="19"/>
        <v>0</v>
      </c>
      <c r="AX21" s="11">
        <f>SUM(AX22)</f>
        <v>9</v>
      </c>
      <c r="AY21" s="155" t="b">
        <f>AB21='C-1'!AA21</f>
        <v>1</v>
      </c>
      <c r="AZ21" s="15" t="s">
        <v>47</v>
      </c>
      <c r="BA21" s="10">
        <f>SUM(BA22)</f>
        <v>452</v>
      </c>
      <c r="BB21" s="10">
        <f t="shared" ref="BB21:BW21" si="20">SUM(BB22)</f>
        <v>2</v>
      </c>
      <c r="BC21" s="10">
        <f t="shared" si="20"/>
        <v>6</v>
      </c>
      <c r="BD21" s="10">
        <f t="shared" si="20"/>
        <v>97</v>
      </c>
      <c r="BE21" s="10">
        <f t="shared" si="20"/>
        <v>33</v>
      </c>
      <c r="BF21" s="10">
        <f t="shared" si="20"/>
        <v>95</v>
      </c>
      <c r="BG21" s="10">
        <f t="shared" si="20"/>
        <v>9</v>
      </c>
      <c r="BH21" s="10">
        <f t="shared" si="20"/>
        <v>0</v>
      </c>
      <c r="BI21" s="10">
        <f t="shared" si="20"/>
        <v>5</v>
      </c>
      <c r="BJ21" s="10">
        <f t="shared" si="20"/>
        <v>0</v>
      </c>
      <c r="BK21" s="10">
        <f t="shared" si="20"/>
        <v>31</v>
      </c>
      <c r="BL21" s="10">
        <f t="shared" si="20"/>
        <v>0</v>
      </c>
      <c r="BM21" s="10">
        <f t="shared" si="20"/>
        <v>49</v>
      </c>
      <c r="BN21" s="10">
        <f t="shared" si="20"/>
        <v>0</v>
      </c>
      <c r="BO21" s="10">
        <f t="shared" si="20"/>
        <v>0</v>
      </c>
      <c r="BP21" s="10">
        <f t="shared" si="20"/>
        <v>91</v>
      </c>
      <c r="BQ21" s="10">
        <f t="shared" si="20"/>
        <v>11</v>
      </c>
      <c r="BR21" s="10">
        <f t="shared" si="20"/>
        <v>0</v>
      </c>
      <c r="BS21" s="10">
        <f t="shared" si="20"/>
        <v>6</v>
      </c>
      <c r="BT21" s="10">
        <f t="shared" si="20"/>
        <v>4</v>
      </c>
      <c r="BU21" s="10">
        <f t="shared" si="20"/>
        <v>0</v>
      </c>
      <c r="BV21" s="10">
        <f t="shared" si="20"/>
        <v>0</v>
      </c>
      <c r="BW21" s="11">
        <f t="shared" si="20"/>
        <v>13</v>
      </c>
      <c r="BX21" s="6" t="b">
        <f>BA21='C-1'!AW21</f>
        <v>1</v>
      </c>
      <c r="BY21" s="15" t="s">
        <v>47</v>
      </c>
      <c r="BZ21" s="143">
        <f>SUM(BZ22)</f>
        <v>446</v>
      </c>
      <c r="CA21" s="143">
        <f t="shared" ref="CA21:CV21" si="21">SUM(CA22)</f>
        <v>10</v>
      </c>
      <c r="CB21" s="143">
        <f t="shared" si="21"/>
        <v>15</v>
      </c>
      <c r="CC21" s="143">
        <f t="shared" si="21"/>
        <v>116</v>
      </c>
      <c r="CD21" s="143">
        <f t="shared" si="21"/>
        <v>25</v>
      </c>
      <c r="CE21" s="143">
        <f t="shared" si="21"/>
        <v>78</v>
      </c>
      <c r="CF21" s="143">
        <f t="shared" si="21"/>
        <v>0</v>
      </c>
      <c r="CG21" s="143">
        <f t="shared" si="21"/>
        <v>0</v>
      </c>
      <c r="CH21" s="143">
        <f t="shared" si="21"/>
        <v>3</v>
      </c>
      <c r="CI21" s="143">
        <f t="shared" si="21"/>
        <v>0</v>
      </c>
      <c r="CJ21" s="143">
        <f t="shared" si="21"/>
        <v>56</v>
      </c>
      <c r="CK21" s="143">
        <f t="shared" si="21"/>
        <v>0</v>
      </c>
      <c r="CL21" s="143">
        <f t="shared" si="21"/>
        <v>52</v>
      </c>
      <c r="CM21" s="143">
        <f t="shared" si="21"/>
        <v>0</v>
      </c>
      <c r="CN21" s="143">
        <f t="shared" si="21"/>
        <v>0</v>
      </c>
      <c r="CO21" s="143">
        <f t="shared" si="21"/>
        <v>52</v>
      </c>
      <c r="CP21" s="143">
        <f t="shared" si="21"/>
        <v>10</v>
      </c>
      <c r="CQ21" s="143">
        <f t="shared" si="21"/>
        <v>0</v>
      </c>
      <c r="CR21" s="143">
        <f t="shared" si="21"/>
        <v>11</v>
      </c>
      <c r="CS21" s="143">
        <f t="shared" si="21"/>
        <v>10</v>
      </c>
      <c r="CT21" s="143">
        <f t="shared" si="21"/>
        <v>0</v>
      </c>
      <c r="CU21" s="143">
        <f t="shared" si="21"/>
        <v>1</v>
      </c>
      <c r="CV21" s="145">
        <f t="shared" si="21"/>
        <v>7</v>
      </c>
      <c r="CW21" s="6" t="b">
        <f>+BZ21='C-1'!BP21</f>
        <v>1</v>
      </c>
      <c r="CX21" s="6" t="b">
        <f>'C-1'!BP21=SUM('C-5'!CA21:CV21)</f>
        <v>1</v>
      </c>
      <c r="CY21" s="15" t="s">
        <v>47</v>
      </c>
      <c r="CZ21" s="371">
        <f>SUM(CZ22)</f>
        <v>1748</v>
      </c>
      <c r="DA21" s="371">
        <f t="shared" ref="DA21:DV21" si="22">SUM(DA22)</f>
        <v>37</v>
      </c>
      <c r="DB21" s="371">
        <f t="shared" si="22"/>
        <v>37</v>
      </c>
      <c r="DC21" s="371">
        <f t="shared" si="22"/>
        <v>436</v>
      </c>
      <c r="DD21" s="371">
        <f t="shared" si="22"/>
        <v>136</v>
      </c>
      <c r="DE21" s="371">
        <f t="shared" si="22"/>
        <v>187</v>
      </c>
      <c r="DF21" s="371">
        <f t="shared" si="22"/>
        <v>29</v>
      </c>
      <c r="DG21" s="371">
        <f t="shared" si="22"/>
        <v>118</v>
      </c>
      <c r="DH21" s="371">
        <f t="shared" si="22"/>
        <v>10</v>
      </c>
      <c r="DI21" s="371">
        <f t="shared" si="22"/>
        <v>0</v>
      </c>
      <c r="DJ21" s="371">
        <f t="shared" si="22"/>
        <v>142</v>
      </c>
      <c r="DK21" s="371">
        <f t="shared" si="22"/>
        <v>2</v>
      </c>
      <c r="DL21" s="371">
        <f t="shared" si="22"/>
        <v>225</v>
      </c>
      <c r="DM21" s="371">
        <f t="shared" si="22"/>
        <v>0</v>
      </c>
      <c r="DN21" s="371">
        <f t="shared" si="22"/>
        <v>0</v>
      </c>
      <c r="DO21" s="371">
        <f t="shared" si="22"/>
        <v>229</v>
      </c>
      <c r="DP21" s="371">
        <f t="shared" si="22"/>
        <v>69</v>
      </c>
      <c r="DQ21" s="371">
        <f t="shared" si="22"/>
        <v>0</v>
      </c>
      <c r="DR21" s="371">
        <f t="shared" si="22"/>
        <v>30</v>
      </c>
      <c r="DS21" s="371">
        <f t="shared" si="22"/>
        <v>26</v>
      </c>
      <c r="DT21" s="371">
        <f t="shared" si="22"/>
        <v>0</v>
      </c>
      <c r="DU21" s="371">
        <f t="shared" si="22"/>
        <v>1</v>
      </c>
      <c r="DV21" s="372">
        <f t="shared" si="22"/>
        <v>34</v>
      </c>
      <c r="DW21" s="6" t="b">
        <f>CZ21='C-1'!CM21</f>
        <v>1</v>
      </c>
    </row>
    <row r="22" spans="1:127" x14ac:dyDescent="0.35">
      <c r="A22" s="192" t="s">
        <v>426</v>
      </c>
      <c r="B22" s="179">
        <f>SUM(C22:X22)</f>
        <v>471</v>
      </c>
      <c r="C22" s="179">
        <v>12</v>
      </c>
      <c r="D22" s="179">
        <v>11</v>
      </c>
      <c r="E22" s="179">
        <v>130</v>
      </c>
      <c r="F22" s="179">
        <v>43</v>
      </c>
      <c r="G22" s="179">
        <v>10</v>
      </c>
      <c r="H22" s="179">
        <v>18</v>
      </c>
      <c r="I22" s="179">
        <v>0</v>
      </c>
      <c r="J22" s="179">
        <v>2</v>
      </c>
      <c r="K22" s="179">
        <v>0</v>
      </c>
      <c r="L22" s="179">
        <v>30</v>
      </c>
      <c r="M22" s="179">
        <v>2</v>
      </c>
      <c r="N22" s="179">
        <v>79</v>
      </c>
      <c r="O22" s="179">
        <v>0</v>
      </c>
      <c r="P22" s="179">
        <v>0</v>
      </c>
      <c r="Q22" s="179">
        <v>86</v>
      </c>
      <c r="R22" s="179">
        <v>31</v>
      </c>
      <c r="S22" s="179">
        <v>0</v>
      </c>
      <c r="T22" s="179">
        <v>2</v>
      </c>
      <c r="U22" s="179">
        <v>10</v>
      </c>
      <c r="V22" s="179">
        <v>0</v>
      </c>
      <c r="W22" s="179">
        <v>0</v>
      </c>
      <c r="X22" s="179">
        <v>5</v>
      </c>
      <c r="Y22" s="175" t="b">
        <f>B22='C-1'!G22</f>
        <v>1</v>
      </c>
      <c r="AA22" s="16" t="s">
        <v>426</v>
      </c>
      <c r="AB22" s="57">
        <f>SUM(AC22:AX22)</f>
        <v>379</v>
      </c>
      <c r="AC22" s="57">
        <v>13</v>
      </c>
      <c r="AD22" s="57">
        <v>5</v>
      </c>
      <c r="AE22" s="57">
        <v>93</v>
      </c>
      <c r="AF22" s="57">
        <v>35</v>
      </c>
      <c r="AG22" s="57">
        <v>4</v>
      </c>
      <c r="AH22" s="57">
        <v>2</v>
      </c>
      <c r="AI22" s="57">
        <v>118</v>
      </c>
      <c r="AJ22" s="158">
        <v>0</v>
      </c>
      <c r="AK22" s="158">
        <v>0</v>
      </c>
      <c r="AL22" s="158">
        <v>25</v>
      </c>
      <c r="AM22" s="158">
        <v>0</v>
      </c>
      <c r="AN22" s="158">
        <v>45</v>
      </c>
      <c r="AO22" s="57">
        <v>0</v>
      </c>
      <c r="AP22" s="57">
        <v>0</v>
      </c>
      <c r="AQ22" s="57">
        <v>0</v>
      </c>
      <c r="AR22" s="57">
        <v>17</v>
      </c>
      <c r="AS22" s="57">
        <v>0</v>
      </c>
      <c r="AT22" s="57">
        <v>11</v>
      </c>
      <c r="AU22" s="57">
        <v>2</v>
      </c>
      <c r="AV22" s="57">
        <v>0</v>
      </c>
      <c r="AW22" s="57">
        <v>0</v>
      </c>
      <c r="AX22" s="57">
        <v>9</v>
      </c>
      <c r="AY22" s="155" t="b">
        <f>AB22='C-1'!AA22</f>
        <v>1</v>
      </c>
      <c r="AZ22" s="16" t="s">
        <v>426</v>
      </c>
      <c r="BA22" s="57">
        <f>SUM(BB22:BW22)</f>
        <v>452</v>
      </c>
      <c r="BB22" s="57">
        <v>2</v>
      </c>
      <c r="BC22" s="57">
        <v>6</v>
      </c>
      <c r="BD22" s="57">
        <v>97</v>
      </c>
      <c r="BE22" s="57">
        <v>33</v>
      </c>
      <c r="BF22" s="57">
        <v>95</v>
      </c>
      <c r="BG22" s="57">
        <v>9</v>
      </c>
      <c r="BH22" s="57">
        <v>0</v>
      </c>
      <c r="BI22" s="57">
        <v>5</v>
      </c>
      <c r="BJ22" s="57">
        <v>0</v>
      </c>
      <c r="BK22" s="57">
        <v>31</v>
      </c>
      <c r="BL22" s="57">
        <v>0</v>
      </c>
      <c r="BM22" s="57">
        <v>49</v>
      </c>
      <c r="BN22" s="57">
        <v>0</v>
      </c>
      <c r="BO22" s="57">
        <v>0</v>
      </c>
      <c r="BP22" s="57">
        <v>91</v>
      </c>
      <c r="BQ22" s="57">
        <v>11</v>
      </c>
      <c r="BR22" s="57">
        <v>0</v>
      </c>
      <c r="BS22" s="57">
        <v>6</v>
      </c>
      <c r="BT22" s="57">
        <v>4</v>
      </c>
      <c r="BU22" s="57">
        <v>0</v>
      </c>
      <c r="BV22" s="57">
        <v>0</v>
      </c>
      <c r="BW22" s="57">
        <v>13</v>
      </c>
      <c r="BX22" s="6" t="b">
        <f>BA22='C-1'!AW22</f>
        <v>1</v>
      </c>
      <c r="BY22" s="16" t="s">
        <v>426</v>
      </c>
      <c r="BZ22" s="142">
        <f>SUM(CA22:CV22)</f>
        <v>446</v>
      </c>
      <c r="CA22" s="142">
        <v>10</v>
      </c>
      <c r="CB22" s="142">
        <v>15</v>
      </c>
      <c r="CC22" s="142">
        <v>116</v>
      </c>
      <c r="CD22" s="142">
        <v>25</v>
      </c>
      <c r="CE22" s="142">
        <v>78</v>
      </c>
      <c r="CF22" s="142">
        <v>0</v>
      </c>
      <c r="CG22" s="142">
        <v>0</v>
      </c>
      <c r="CH22" s="142">
        <v>3</v>
      </c>
      <c r="CI22" s="142">
        <v>0</v>
      </c>
      <c r="CJ22" s="142">
        <v>56</v>
      </c>
      <c r="CK22" s="142">
        <v>0</v>
      </c>
      <c r="CL22" s="142">
        <v>52</v>
      </c>
      <c r="CM22" s="142">
        <v>0</v>
      </c>
      <c r="CN22" s="142">
        <v>0</v>
      </c>
      <c r="CO22" s="142">
        <v>52</v>
      </c>
      <c r="CP22" s="142">
        <v>10</v>
      </c>
      <c r="CQ22" s="142">
        <v>0</v>
      </c>
      <c r="CR22" s="142">
        <v>11</v>
      </c>
      <c r="CS22" s="142">
        <v>10</v>
      </c>
      <c r="CT22" s="142">
        <v>0</v>
      </c>
      <c r="CU22" s="142">
        <v>1</v>
      </c>
      <c r="CV22" s="142">
        <v>7</v>
      </c>
      <c r="CW22" s="6" t="b">
        <f>+BZ22='C-1'!BP22</f>
        <v>1</v>
      </c>
      <c r="CX22" s="6" t="b">
        <f>'C-1'!BP22=SUM('C-5'!CA22:CV22)</f>
        <v>1</v>
      </c>
      <c r="CY22" s="16" t="s">
        <v>426</v>
      </c>
      <c r="CZ22" s="365">
        <f>SUM(DA22:DV22)</f>
        <v>1748</v>
      </c>
      <c r="DA22" s="365">
        <f t="shared" ref="DA22:DU22" si="23">+C22+AC22+BB22+CA22</f>
        <v>37</v>
      </c>
      <c r="DB22" s="365">
        <f t="shared" si="23"/>
        <v>37</v>
      </c>
      <c r="DC22" s="365">
        <f t="shared" si="23"/>
        <v>436</v>
      </c>
      <c r="DD22" s="365">
        <f t="shared" si="23"/>
        <v>136</v>
      </c>
      <c r="DE22" s="365">
        <f t="shared" si="23"/>
        <v>187</v>
      </c>
      <c r="DF22" s="365">
        <f t="shared" si="23"/>
        <v>29</v>
      </c>
      <c r="DG22" s="365">
        <f t="shared" si="23"/>
        <v>118</v>
      </c>
      <c r="DH22" s="365">
        <f t="shared" si="23"/>
        <v>10</v>
      </c>
      <c r="DI22" s="365">
        <f t="shared" si="23"/>
        <v>0</v>
      </c>
      <c r="DJ22" s="365">
        <f t="shared" si="23"/>
        <v>142</v>
      </c>
      <c r="DK22" s="365">
        <f t="shared" si="23"/>
        <v>2</v>
      </c>
      <c r="DL22" s="365">
        <f t="shared" si="23"/>
        <v>225</v>
      </c>
      <c r="DM22" s="365">
        <f t="shared" si="23"/>
        <v>0</v>
      </c>
      <c r="DN22" s="365">
        <f t="shared" si="23"/>
        <v>0</v>
      </c>
      <c r="DO22" s="365">
        <f t="shared" si="23"/>
        <v>229</v>
      </c>
      <c r="DP22" s="365">
        <f t="shared" si="23"/>
        <v>69</v>
      </c>
      <c r="DQ22" s="365">
        <f t="shared" si="23"/>
        <v>0</v>
      </c>
      <c r="DR22" s="365">
        <f t="shared" si="23"/>
        <v>30</v>
      </c>
      <c r="DS22" s="365">
        <f t="shared" si="23"/>
        <v>26</v>
      </c>
      <c r="DT22" s="365">
        <f t="shared" si="23"/>
        <v>0</v>
      </c>
      <c r="DU22" s="365">
        <f t="shared" si="23"/>
        <v>1</v>
      </c>
      <c r="DV22" s="365">
        <f>+X22+AX22+BW22+CV22</f>
        <v>34</v>
      </c>
      <c r="DW22" s="6" t="b">
        <f>CZ22='C-1'!CM22</f>
        <v>1</v>
      </c>
    </row>
    <row r="23" spans="1:127" x14ac:dyDescent="0.35">
      <c r="A23" s="185"/>
      <c r="B23" s="179"/>
      <c r="C23" s="179"/>
      <c r="D23" s="179"/>
      <c r="E23" s="179"/>
      <c r="F23" s="179"/>
      <c r="G23" s="179"/>
      <c r="H23" s="179"/>
      <c r="I23" s="179"/>
      <c r="J23" s="179"/>
      <c r="K23" s="179"/>
      <c r="L23" s="179"/>
      <c r="M23" s="179"/>
      <c r="N23" s="179"/>
      <c r="O23" s="179"/>
      <c r="P23" s="179"/>
      <c r="Q23" s="179"/>
      <c r="R23" s="179"/>
      <c r="S23" s="179"/>
      <c r="T23" s="179"/>
      <c r="U23" s="179"/>
      <c r="V23" s="179"/>
      <c r="W23" s="174"/>
      <c r="X23" s="186"/>
      <c r="AA23" s="17"/>
      <c r="AB23" s="57"/>
      <c r="AC23" s="57"/>
      <c r="AD23" s="57"/>
      <c r="AE23" s="57"/>
      <c r="AF23" s="57"/>
      <c r="AG23" s="57"/>
      <c r="AH23" s="57"/>
      <c r="AI23" s="57"/>
      <c r="AJ23" s="158"/>
      <c r="AK23" s="158"/>
      <c r="AL23" s="158"/>
      <c r="AM23" s="158"/>
      <c r="AN23" s="158"/>
      <c r="AO23" s="57"/>
      <c r="AP23" s="57"/>
      <c r="AQ23" s="57"/>
      <c r="AR23" s="57"/>
      <c r="AS23" s="57"/>
      <c r="AT23" s="57"/>
      <c r="AU23" s="57"/>
      <c r="AV23" s="57"/>
      <c r="AW23" s="146"/>
      <c r="AX23" s="14"/>
      <c r="AY23" s="155"/>
      <c r="AZ23" s="17"/>
      <c r="BA23" s="57"/>
      <c r="BB23" s="57"/>
      <c r="BC23" s="57"/>
      <c r="BD23" s="57"/>
      <c r="BE23" s="57"/>
      <c r="BF23" s="57"/>
      <c r="BG23" s="57"/>
      <c r="BH23" s="57"/>
      <c r="BI23" s="57"/>
      <c r="BJ23" s="57"/>
      <c r="BK23" s="57"/>
      <c r="BL23" s="57"/>
      <c r="BM23" s="57"/>
      <c r="BN23" s="57"/>
      <c r="BO23" s="57"/>
      <c r="BP23" s="57"/>
      <c r="BQ23" s="57"/>
      <c r="BR23" s="57"/>
      <c r="BS23" s="57"/>
      <c r="BT23" s="57"/>
      <c r="BU23" s="57"/>
      <c r="BV23" s="146"/>
      <c r="BW23" s="14"/>
      <c r="BX23" s="6" t="b">
        <f>BA23='C-1'!AW23</f>
        <v>1</v>
      </c>
      <c r="BY23" s="17"/>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6"/>
      <c r="CV23" s="146"/>
      <c r="CW23" s="6" t="b">
        <f>+BZ23='C-1'!BP23</f>
        <v>1</v>
      </c>
      <c r="CX23" s="6" t="b">
        <f>'C-1'!BP23=SUM('C-5'!CA23:CV23)</f>
        <v>1</v>
      </c>
      <c r="CY23" s="17"/>
      <c r="CZ23" s="365"/>
      <c r="DA23" s="365"/>
      <c r="DB23" s="365"/>
      <c r="DC23" s="365"/>
      <c r="DD23" s="365"/>
      <c r="DE23" s="365"/>
      <c r="DF23" s="365"/>
      <c r="DG23" s="365"/>
      <c r="DH23" s="365"/>
      <c r="DI23" s="365"/>
      <c r="DJ23" s="365"/>
      <c r="DK23" s="365"/>
      <c r="DL23" s="365"/>
      <c r="DM23" s="365"/>
      <c r="DN23" s="365"/>
      <c r="DO23" s="365"/>
      <c r="DP23" s="365"/>
      <c r="DQ23" s="365"/>
      <c r="DR23" s="365"/>
      <c r="DS23" s="365"/>
      <c r="DT23" s="365"/>
      <c r="DU23" s="369"/>
      <c r="DV23" s="370"/>
      <c r="DW23" s="6" t="b">
        <f>CZ23='C-1'!CM23</f>
        <v>1</v>
      </c>
    </row>
    <row r="24" spans="1:127" x14ac:dyDescent="0.35">
      <c r="A24" s="187" t="s">
        <v>48</v>
      </c>
      <c r="B24" s="188">
        <f>SUM(B25:B31)</f>
        <v>719</v>
      </c>
      <c r="C24" s="188">
        <f>SUM(C25:C31)</f>
        <v>5</v>
      </c>
      <c r="D24" s="188">
        <f>SUM(D25:D31)</f>
        <v>6</v>
      </c>
      <c r="E24" s="188">
        <f t="shared" ref="E24:X24" si="24">SUM(E25:E31)</f>
        <v>238</v>
      </c>
      <c r="F24" s="188">
        <f t="shared" si="24"/>
        <v>121</v>
      </c>
      <c r="G24" s="188">
        <f t="shared" si="24"/>
        <v>13</v>
      </c>
      <c r="H24" s="188">
        <f t="shared" si="24"/>
        <v>8</v>
      </c>
      <c r="I24" s="188">
        <f t="shared" si="24"/>
        <v>1</v>
      </c>
      <c r="J24" s="188">
        <f t="shared" si="24"/>
        <v>0</v>
      </c>
      <c r="K24" s="188">
        <f t="shared" si="24"/>
        <v>0</v>
      </c>
      <c r="L24" s="188">
        <f t="shared" si="24"/>
        <v>19</v>
      </c>
      <c r="M24" s="188">
        <f t="shared" si="24"/>
        <v>13</v>
      </c>
      <c r="N24" s="188">
        <f t="shared" si="24"/>
        <v>174</v>
      </c>
      <c r="O24" s="188">
        <f t="shared" si="24"/>
        <v>0</v>
      </c>
      <c r="P24" s="188">
        <f t="shared" si="24"/>
        <v>0</v>
      </c>
      <c r="Q24" s="188">
        <f t="shared" si="24"/>
        <v>25</v>
      </c>
      <c r="R24" s="188">
        <f t="shared" si="24"/>
        <v>30</v>
      </c>
      <c r="S24" s="188">
        <f t="shared" si="24"/>
        <v>0</v>
      </c>
      <c r="T24" s="188">
        <f>SUM(T25:T31)</f>
        <v>7</v>
      </c>
      <c r="U24" s="188">
        <f t="shared" si="24"/>
        <v>59</v>
      </c>
      <c r="V24" s="188">
        <f t="shared" si="24"/>
        <v>0</v>
      </c>
      <c r="W24" s="188">
        <f t="shared" si="24"/>
        <v>0</v>
      </c>
      <c r="X24" s="189">
        <f t="shared" si="24"/>
        <v>0</v>
      </c>
      <c r="Y24" s="175" t="b">
        <f>B24='C-1'!G24</f>
        <v>1</v>
      </c>
      <c r="AA24" s="15" t="s">
        <v>48</v>
      </c>
      <c r="AB24" s="10">
        <f>SUM(AB25:AB31)</f>
        <v>546</v>
      </c>
      <c r="AC24" s="10">
        <f t="shared" ref="AC24:AW24" si="25">SUM(AC25:AC31)</f>
        <v>6</v>
      </c>
      <c r="AD24" s="10">
        <f t="shared" si="25"/>
        <v>2</v>
      </c>
      <c r="AE24" s="10">
        <f t="shared" si="25"/>
        <v>158</v>
      </c>
      <c r="AF24" s="10">
        <f t="shared" si="25"/>
        <v>144</v>
      </c>
      <c r="AG24" s="10">
        <f t="shared" si="25"/>
        <v>14</v>
      </c>
      <c r="AH24" s="10">
        <f t="shared" si="25"/>
        <v>13</v>
      </c>
      <c r="AI24" s="10">
        <f t="shared" si="25"/>
        <v>8</v>
      </c>
      <c r="AJ24" s="159">
        <f t="shared" si="25"/>
        <v>0</v>
      </c>
      <c r="AK24" s="159">
        <f t="shared" si="25"/>
        <v>0</v>
      </c>
      <c r="AL24" s="159">
        <f t="shared" si="25"/>
        <v>17</v>
      </c>
      <c r="AM24" s="159">
        <f t="shared" si="25"/>
        <v>10</v>
      </c>
      <c r="AN24" s="159">
        <f t="shared" si="25"/>
        <v>117</v>
      </c>
      <c r="AO24" s="10">
        <f t="shared" si="25"/>
        <v>0</v>
      </c>
      <c r="AP24" s="10">
        <f t="shared" si="25"/>
        <v>0</v>
      </c>
      <c r="AQ24" s="10">
        <f t="shared" si="25"/>
        <v>0</v>
      </c>
      <c r="AR24" s="10">
        <f t="shared" si="25"/>
        <v>18</v>
      </c>
      <c r="AS24" s="10">
        <f t="shared" si="25"/>
        <v>0</v>
      </c>
      <c r="AT24" s="10">
        <f t="shared" si="25"/>
        <v>13</v>
      </c>
      <c r="AU24" s="10">
        <f t="shared" si="25"/>
        <v>23</v>
      </c>
      <c r="AV24" s="10">
        <f t="shared" si="25"/>
        <v>0</v>
      </c>
      <c r="AW24" s="10">
        <f t="shared" si="25"/>
        <v>3</v>
      </c>
      <c r="AX24" s="11">
        <f>SUM(AX25:AX31)</f>
        <v>0</v>
      </c>
      <c r="AY24" s="155" t="b">
        <f>AB24='C-1'!AA24</f>
        <v>1</v>
      </c>
      <c r="AZ24" s="15" t="s">
        <v>48</v>
      </c>
      <c r="BA24" s="10">
        <f>SUM(BA25:BA31)</f>
        <v>561</v>
      </c>
      <c r="BB24" s="10">
        <f>SUM(BB25:BB31)</f>
        <v>10</v>
      </c>
      <c r="BC24" s="10">
        <f>SUM(BC25:BC31)</f>
        <v>6</v>
      </c>
      <c r="BD24" s="10">
        <f t="shared" ref="BD24:BW24" si="26">SUM(BD25:BD31)</f>
        <v>132</v>
      </c>
      <c r="BE24" s="10">
        <f t="shared" si="26"/>
        <v>111</v>
      </c>
      <c r="BF24" s="10">
        <f t="shared" si="26"/>
        <v>96</v>
      </c>
      <c r="BG24" s="10">
        <f t="shared" si="26"/>
        <v>5</v>
      </c>
      <c r="BH24" s="10">
        <f t="shared" si="26"/>
        <v>0</v>
      </c>
      <c r="BI24" s="10">
        <f t="shared" si="26"/>
        <v>1</v>
      </c>
      <c r="BJ24" s="10">
        <f t="shared" si="26"/>
        <v>0</v>
      </c>
      <c r="BK24" s="10">
        <f t="shared" si="26"/>
        <v>13</v>
      </c>
      <c r="BL24" s="10">
        <f t="shared" si="26"/>
        <v>5</v>
      </c>
      <c r="BM24" s="10">
        <f t="shared" si="26"/>
        <v>113</v>
      </c>
      <c r="BN24" s="10">
        <f t="shared" si="26"/>
        <v>0</v>
      </c>
      <c r="BO24" s="10">
        <f t="shared" si="26"/>
        <v>0</v>
      </c>
      <c r="BP24" s="10">
        <f t="shared" si="26"/>
        <v>12</v>
      </c>
      <c r="BQ24" s="10">
        <f t="shared" si="26"/>
        <v>28</v>
      </c>
      <c r="BR24" s="10">
        <f t="shared" si="26"/>
        <v>0</v>
      </c>
      <c r="BS24" s="10">
        <f>SUM(BS25:BS31)</f>
        <v>11</v>
      </c>
      <c r="BT24" s="10">
        <f t="shared" si="26"/>
        <v>18</v>
      </c>
      <c r="BU24" s="10">
        <f t="shared" si="26"/>
        <v>0</v>
      </c>
      <c r="BV24" s="10">
        <f t="shared" si="26"/>
        <v>0</v>
      </c>
      <c r="BW24" s="11">
        <f t="shared" si="26"/>
        <v>0</v>
      </c>
      <c r="BX24" s="6" t="b">
        <f>BA24='C-1'!AW24</f>
        <v>1</v>
      </c>
      <c r="BY24" s="15" t="s">
        <v>48</v>
      </c>
      <c r="BZ24" s="143">
        <f>SUM(BZ25:BZ31)</f>
        <v>530</v>
      </c>
      <c r="CA24" s="143">
        <f>SUM(CA25:CA31)</f>
        <v>7</v>
      </c>
      <c r="CB24" s="143">
        <f>SUM(CB25:CB31)</f>
        <v>7</v>
      </c>
      <c r="CC24" s="143">
        <f t="shared" ref="CC24:CV24" si="27">SUM(CC25:CC31)</f>
        <v>154</v>
      </c>
      <c r="CD24" s="143">
        <f t="shared" si="27"/>
        <v>96</v>
      </c>
      <c r="CE24" s="143">
        <f t="shared" si="27"/>
        <v>58</v>
      </c>
      <c r="CF24" s="143">
        <f t="shared" si="27"/>
        <v>0</v>
      </c>
      <c r="CG24" s="143">
        <f t="shared" si="27"/>
        <v>0</v>
      </c>
      <c r="CH24" s="143">
        <f t="shared" si="27"/>
        <v>1</v>
      </c>
      <c r="CI24" s="143">
        <f t="shared" si="27"/>
        <v>0</v>
      </c>
      <c r="CJ24" s="143">
        <f t="shared" si="27"/>
        <v>18</v>
      </c>
      <c r="CK24" s="143">
        <f t="shared" si="27"/>
        <v>0</v>
      </c>
      <c r="CL24" s="143">
        <f t="shared" si="27"/>
        <v>110</v>
      </c>
      <c r="CM24" s="143">
        <f t="shared" si="27"/>
        <v>0</v>
      </c>
      <c r="CN24" s="143">
        <f t="shared" si="27"/>
        <v>0</v>
      </c>
      <c r="CO24" s="143">
        <f t="shared" si="27"/>
        <v>9</v>
      </c>
      <c r="CP24" s="143">
        <f t="shared" si="27"/>
        <v>36</v>
      </c>
      <c r="CQ24" s="143">
        <f t="shared" si="27"/>
        <v>0</v>
      </c>
      <c r="CR24" s="143">
        <f t="shared" si="27"/>
        <v>10</v>
      </c>
      <c r="CS24" s="143">
        <f t="shared" si="27"/>
        <v>20</v>
      </c>
      <c r="CT24" s="143">
        <f t="shared" si="27"/>
        <v>0</v>
      </c>
      <c r="CU24" s="143">
        <f t="shared" si="27"/>
        <v>3</v>
      </c>
      <c r="CV24" s="145">
        <f t="shared" si="27"/>
        <v>1</v>
      </c>
      <c r="CW24" s="6" t="b">
        <f>+BZ24='C-1'!BP24</f>
        <v>1</v>
      </c>
      <c r="CX24" s="6" t="b">
        <f>'C-1'!BP24=SUM('C-5'!CA24:CV24)</f>
        <v>1</v>
      </c>
      <c r="CY24" s="15" t="s">
        <v>48</v>
      </c>
      <c r="CZ24" s="371">
        <f>SUM(CZ25:CZ31)</f>
        <v>2356</v>
      </c>
      <c r="DA24" s="371">
        <f>SUM(DA25:DA31)</f>
        <v>28</v>
      </c>
      <c r="DB24" s="371">
        <f>SUM(DB25:DB31)</f>
        <v>21</v>
      </c>
      <c r="DC24" s="371">
        <f t="shared" ref="DC24:DV24" si="28">SUM(DC25:DC31)</f>
        <v>682</v>
      </c>
      <c r="DD24" s="371">
        <f t="shared" si="28"/>
        <v>472</v>
      </c>
      <c r="DE24" s="371">
        <f t="shared" si="28"/>
        <v>181</v>
      </c>
      <c r="DF24" s="371">
        <f t="shared" si="28"/>
        <v>26</v>
      </c>
      <c r="DG24" s="371">
        <f t="shared" si="28"/>
        <v>9</v>
      </c>
      <c r="DH24" s="371">
        <f t="shared" si="28"/>
        <v>2</v>
      </c>
      <c r="DI24" s="371">
        <f t="shared" si="28"/>
        <v>0</v>
      </c>
      <c r="DJ24" s="371">
        <f t="shared" si="28"/>
        <v>67</v>
      </c>
      <c r="DK24" s="371">
        <f t="shared" si="28"/>
        <v>28</v>
      </c>
      <c r="DL24" s="371">
        <f t="shared" si="28"/>
        <v>514</v>
      </c>
      <c r="DM24" s="371">
        <f t="shared" si="28"/>
        <v>0</v>
      </c>
      <c r="DN24" s="371">
        <f t="shared" si="28"/>
        <v>0</v>
      </c>
      <c r="DO24" s="371">
        <f t="shared" si="28"/>
        <v>46</v>
      </c>
      <c r="DP24" s="371">
        <f t="shared" si="28"/>
        <v>112</v>
      </c>
      <c r="DQ24" s="371">
        <f t="shared" si="28"/>
        <v>0</v>
      </c>
      <c r="DR24" s="371">
        <f>SUM(DR25:DR31)</f>
        <v>41</v>
      </c>
      <c r="DS24" s="371">
        <f>SUM(DS25:DS31)</f>
        <v>120</v>
      </c>
      <c r="DT24" s="371">
        <f t="shared" si="28"/>
        <v>0</v>
      </c>
      <c r="DU24" s="371">
        <f t="shared" si="28"/>
        <v>6</v>
      </c>
      <c r="DV24" s="372">
        <f t="shared" si="28"/>
        <v>1</v>
      </c>
      <c r="DW24" s="6" t="b">
        <f>CZ24='C-1'!CM24</f>
        <v>1</v>
      </c>
    </row>
    <row r="25" spans="1:127" x14ac:dyDescent="0.35">
      <c r="A25" s="192" t="s">
        <v>169</v>
      </c>
      <c r="B25" s="179">
        <f t="shared" ref="B25:B31" si="29">SUM(C25:X25)</f>
        <v>102</v>
      </c>
      <c r="C25" s="179">
        <v>0</v>
      </c>
      <c r="D25" s="179">
        <v>0</v>
      </c>
      <c r="E25" s="179">
        <v>36</v>
      </c>
      <c r="F25" s="179">
        <v>15</v>
      </c>
      <c r="G25" s="179">
        <v>3</v>
      </c>
      <c r="H25" s="179">
        <v>0</v>
      </c>
      <c r="I25" s="179">
        <v>0</v>
      </c>
      <c r="J25" s="179">
        <v>0</v>
      </c>
      <c r="K25" s="179">
        <v>0</v>
      </c>
      <c r="L25" s="179">
        <v>4</v>
      </c>
      <c r="M25" s="179">
        <v>0</v>
      </c>
      <c r="N25" s="179">
        <v>32</v>
      </c>
      <c r="O25" s="179">
        <v>0</v>
      </c>
      <c r="P25" s="179">
        <v>0</v>
      </c>
      <c r="Q25" s="179">
        <v>10</v>
      </c>
      <c r="R25" s="179">
        <v>2</v>
      </c>
      <c r="S25" s="179">
        <v>0</v>
      </c>
      <c r="T25" s="179">
        <v>0</v>
      </c>
      <c r="U25" s="179">
        <v>0</v>
      </c>
      <c r="V25" s="179">
        <v>0</v>
      </c>
      <c r="W25" s="179">
        <v>0</v>
      </c>
      <c r="X25" s="179">
        <v>0</v>
      </c>
      <c r="Y25" s="175" t="b">
        <f>B25='C-1'!G25</f>
        <v>1</v>
      </c>
      <c r="AA25" s="192" t="s">
        <v>169</v>
      </c>
      <c r="AB25" s="57">
        <f>SUM(AC25:AX25)</f>
        <v>91</v>
      </c>
      <c r="AC25" s="57">
        <v>0</v>
      </c>
      <c r="AD25" s="57">
        <v>0</v>
      </c>
      <c r="AE25" s="57">
        <v>19</v>
      </c>
      <c r="AF25" s="57">
        <v>30</v>
      </c>
      <c r="AG25" s="57">
        <v>2</v>
      </c>
      <c r="AH25" s="57">
        <v>2</v>
      </c>
      <c r="AI25" s="57">
        <v>4</v>
      </c>
      <c r="AJ25" s="158">
        <v>0</v>
      </c>
      <c r="AK25" s="158">
        <v>0</v>
      </c>
      <c r="AL25" s="158">
        <v>7</v>
      </c>
      <c r="AM25" s="158">
        <v>0</v>
      </c>
      <c r="AN25" s="158">
        <v>23</v>
      </c>
      <c r="AO25" s="57">
        <v>0</v>
      </c>
      <c r="AP25" s="57">
        <v>0</v>
      </c>
      <c r="AQ25" s="57">
        <v>0</v>
      </c>
      <c r="AR25" s="57">
        <v>2</v>
      </c>
      <c r="AS25" s="57">
        <v>0</v>
      </c>
      <c r="AT25" s="57">
        <v>2</v>
      </c>
      <c r="AU25" s="57">
        <v>0</v>
      </c>
      <c r="AV25" s="57">
        <v>0</v>
      </c>
      <c r="AW25" s="57">
        <v>0</v>
      </c>
      <c r="AX25" s="57">
        <v>0</v>
      </c>
      <c r="AY25" s="155" t="b">
        <f>AB25='C-1'!AA25</f>
        <v>1</v>
      </c>
      <c r="AZ25" s="16" t="s">
        <v>169</v>
      </c>
      <c r="BA25" s="57">
        <f t="shared" ref="BA25:BA31" si="30">SUM(BB25:BW25)</f>
        <v>116</v>
      </c>
      <c r="BB25" s="57">
        <v>0</v>
      </c>
      <c r="BC25" s="57">
        <v>2</v>
      </c>
      <c r="BD25" s="57">
        <v>32</v>
      </c>
      <c r="BE25" s="57">
        <v>27</v>
      </c>
      <c r="BF25" s="57">
        <v>25</v>
      </c>
      <c r="BG25" s="57">
        <v>1</v>
      </c>
      <c r="BH25" s="57">
        <v>0</v>
      </c>
      <c r="BI25" s="57">
        <v>0</v>
      </c>
      <c r="BJ25" s="57">
        <v>0</v>
      </c>
      <c r="BK25" s="57">
        <v>4</v>
      </c>
      <c r="BL25" s="57">
        <v>0</v>
      </c>
      <c r="BM25" s="57">
        <v>19</v>
      </c>
      <c r="BN25" s="57">
        <v>0</v>
      </c>
      <c r="BO25" s="57">
        <v>0</v>
      </c>
      <c r="BP25" s="57">
        <v>2</v>
      </c>
      <c r="BQ25" s="57">
        <v>3</v>
      </c>
      <c r="BR25" s="57">
        <v>0</v>
      </c>
      <c r="BS25" s="57">
        <v>1</v>
      </c>
      <c r="BT25" s="57">
        <v>0</v>
      </c>
      <c r="BU25" s="57">
        <v>0</v>
      </c>
      <c r="BV25" s="57">
        <v>0</v>
      </c>
      <c r="BW25" s="57">
        <v>0</v>
      </c>
      <c r="BX25" s="6" t="b">
        <f>BA25='C-1'!AW25</f>
        <v>1</v>
      </c>
      <c r="BY25" s="16" t="s">
        <v>169</v>
      </c>
      <c r="BZ25" s="142">
        <f>SUM(CA25:CV25)</f>
        <v>62</v>
      </c>
      <c r="CA25" s="142">
        <v>0</v>
      </c>
      <c r="CB25" s="142">
        <v>0</v>
      </c>
      <c r="CC25" s="142">
        <v>9</v>
      </c>
      <c r="CD25" s="142">
        <v>6</v>
      </c>
      <c r="CE25" s="142">
        <v>9</v>
      </c>
      <c r="CF25" s="142">
        <v>0</v>
      </c>
      <c r="CG25" s="142">
        <v>0</v>
      </c>
      <c r="CH25" s="142">
        <v>0</v>
      </c>
      <c r="CI25" s="142">
        <v>0</v>
      </c>
      <c r="CJ25" s="142">
        <v>7</v>
      </c>
      <c r="CK25" s="142">
        <v>0</v>
      </c>
      <c r="CL25" s="142">
        <v>20</v>
      </c>
      <c r="CM25" s="142">
        <v>0</v>
      </c>
      <c r="CN25" s="142">
        <v>0</v>
      </c>
      <c r="CO25" s="142">
        <v>5</v>
      </c>
      <c r="CP25" s="142">
        <v>2</v>
      </c>
      <c r="CQ25" s="142">
        <v>0</v>
      </c>
      <c r="CR25" s="142">
        <v>2</v>
      </c>
      <c r="CS25" s="142">
        <v>1</v>
      </c>
      <c r="CT25" s="142">
        <v>0</v>
      </c>
      <c r="CU25" s="142">
        <v>1</v>
      </c>
      <c r="CV25" s="142">
        <v>0</v>
      </c>
      <c r="CW25" s="6" t="b">
        <f>+BZ25='C-1'!BP25</f>
        <v>1</v>
      </c>
      <c r="CX25" s="6" t="b">
        <f>'C-1'!BP25=SUM('C-5'!CA25:CV25)</f>
        <v>1</v>
      </c>
      <c r="CY25" s="16" t="s">
        <v>169</v>
      </c>
      <c r="CZ25" s="365">
        <f t="shared" ref="CZ25:CZ31" si="31">SUM(DA25:DV25)</f>
        <v>371</v>
      </c>
      <c r="DA25" s="365">
        <f t="shared" ref="DA25:DJ31" si="32">+C25+AC25+BB25+CA25</f>
        <v>0</v>
      </c>
      <c r="DB25" s="365">
        <f t="shared" si="32"/>
        <v>2</v>
      </c>
      <c r="DC25" s="365">
        <f t="shared" si="32"/>
        <v>96</v>
      </c>
      <c r="DD25" s="365">
        <f t="shared" si="32"/>
        <v>78</v>
      </c>
      <c r="DE25" s="365">
        <f t="shared" si="32"/>
        <v>39</v>
      </c>
      <c r="DF25" s="365">
        <f t="shared" si="32"/>
        <v>3</v>
      </c>
      <c r="DG25" s="365">
        <f t="shared" si="32"/>
        <v>4</v>
      </c>
      <c r="DH25" s="365">
        <f t="shared" si="32"/>
        <v>0</v>
      </c>
      <c r="DI25" s="365">
        <f t="shared" si="32"/>
        <v>0</v>
      </c>
      <c r="DJ25" s="365">
        <f t="shared" si="32"/>
        <v>22</v>
      </c>
      <c r="DK25" s="365">
        <f t="shared" ref="DK25:DU31" si="33">+M25+AM25+BL25+CK25</f>
        <v>0</v>
      </c>
      <c r="DL25" s="365">
        <f t="shared" si="33"/>
        <v>94</v>
      </c>
      <c r="DM25" s="365">
        <f t="shared" si="33"/>
        <v>0</v>
      </c>
      <c r="DN25" s="365">
        <f t="shared" si="33"/>
        <v>0</v>
      </c>
      <c r="DO25" s="365">
        <f t="shared" si="33"/>
        <v>17</v>
      </c>
      <c r="DP25" s="365">
        <f t="shared" si="33"/>
        <v>9</v>
      </c>
      <c r="DQ25" s="365">
        <f t="shared" si="33"/>
        <v>0</v>
      </c>
      <c r="DR25" s="365">
        <f t="shared" si="33"/>
        <v>5</v>
      </c>
      <c r="DS25" s="365">
        <f t="shared" si="33"/>
        <v>1</v>
      </c>
      <c r="DT25" s="365">
        <f t="shared" si="33"/>
        <v>0</v>
      </c>
      <c r="DU25" s="365">
        <f t="shared" si="33"/>
        <v>1</v>
      </c>
      <c r="DV25" s="370">
        <f t="shared" ref="DV25:DV31" si="34">+X25+AX25+BW25+CV25</f>
        <v>0</v>
      </c>
      <c r="DW25" s="6" t="b">
        <f>CZ25='C-1'!CM25</f>
        <v>1</v>
      </c>
    </row>
    <row r="26" spans="1:127" x14ac:dyDescent="0.35">
      <c r="A26" s="175" t="s">
        <v>504</v>
      </c>
      <c r="B26" s="179">
        <f t="shared" si="29"/>
        <v>136</v>
      </c>
      <c r="C26" s="179">
        <v>0</v>
      </c>
      <c r="D26" s="179">
        <v>0</v>
      </c>
      <c r="E26" s="179">
        <v>34</v>
      </c>
      <c r="F26" s="179">
        <v>14</v>
      </c>
      <c r="G26" s="179">
        <v>2</v>
      </c>
      <c r="H26" s="179">
        <v>3</v>
      </c>
      <c r="I26" s="179">
        <v>0</v>
      </c>
      <c r="J26" s="179">
        <v>0</v>
      </c>
      <c r="K26" s="179">
        <v>0</v>
      </c>
      <c r="L26" s="179">
        <v>0</v>
      </c>
      <c r="M26" s="179">
        <v>13</v>
      </c>
      <c r="N26" s="179">
        <v>27</v>
      </c>
      <c r="O26" s="179">
        <v>0</v>
      </c>
      <c r="P26" s="179">
        <v>0</v>
      </c>
      <c r="Q26" s="179">
        <v>1</v>
      </c>
      <c r="R26" s="179">
        <v>0</v>
      </c>
      <c r="S26" s="179">
        <v>0</v>
      </c>
      <c r="T26" s="179">
        <v>2</v>
      </c>
      <c r="U26" s="179">
        <v>40</v>
      </c>
      <c r="V26" s="179">
        <v>0</v>
      </c>
      <c r="W26" s="179">
        <v>0</v>
      </c>
      <c r="X26" s="179">
        <v>0</v>
      </c>
      <c r="Y26" s="175" t="b">
        <f>B26='C-1'!G26</f>
        <v>1</v>
      </c>
      <c r="AA26" s="175" t="s">
        <v>504</v>
      </c>
      <c r="AB26" s="57">
        <f t="shared" ref="AB26:AB31" si="35">SUM(AC26:AX26)</f>
        <v>74</v>
      </c>
      <c r="AC26" s="57">
        <v>1</v>
      </c>
      <c r="AD26" s="57">
        <v>1</v>
      </c>
      <c r="AE26" s="57">
        <v>11</v>
      </c>
      <c r="AF26" s="57">
        <v>18</v>
      </c>
      <c r="AG26" s="57">
        <v>2</v>
      </c>
      <c r="AH26" s="57">
        <v>5</v>
      </c>
      <c r="AI26" s="57">
        <v>0</v>
      </c>
      <c r="AJ26" s="158">
        <v>0</v>
      </c>
      <c r="AK26" s="158">
        <v>0</v>
      </c>
      <c r="AL26" s="158">
        <v>0</v>
      </c>
      <c r="AM26" s="158">
        <v>10</v>
      </c>
      <c r="AN26" s="158">
        <v>12</v>
      </c>
      <c r="AO26" s="57">
        <v>0</v>
      </c>
      <c r="AP26" s="57">
        <v>0</v>
      </c>
      <c r="AQ26" s="57">
        <v>0</v>
      </c>
      <c r="AR26" s="57">
        <v>2</v>
      </c>
      <c r="AS26" s="57">
        <v>0</v>
      </c>
      <c r="AT26" s="57">
        <v>1</v>
      </c>
      <c r="AU26" s="57">
        <v>11</v>
      </c>
      <c r="AV26" s="57">
        <v>0</v>
      </c>
      <c r="AW26" s="57">
        <v>0</v>
      </c>
      <c r="AX26" s="57">
        <v>0</v>
      </c>
      <c r="AY26" s="155" t="b">
        <f>AB26='C-1'!AA26</f>
        <v>1</v>
      </c>
      <c r="AZ26" s="6" t="s">
        <v>124</v>
      </c>
      <c r="BA26" s="57">
        <f t="shared" si="30"/>
        <v>79</v>
      </c>
      <c r="BB26" s="57">
        <v>1</v>
      </c>
      <c r="BC26" s="57">
        <v>2</v>
      </c>
      <c r="BD26" s="57">
        <v>13</v>
      </c>
      <c r="BE26" s="57">
        <v>12</v>
      </c>
      <c r="BF26" s="57">
        <v>13</v>
      </c>
      <c r="BG26" s="57">
        <v>2</v>
      </c>
      <c r="BH26" s="57">
        <v>0</v>
      </c>
      <c r="BI26" s="57">
        <v>0</v>
      </c>
      <c r="BJ26" s="57">
        <v>0</v>
      </c>
      <c r="BK26" s="57">
        <v>2</v>
      </c>
      <c r="BL26" s="57">
        <v>3</v>
      </c>
      <c r="BM26" s="57">
        <v>18</v>
      </c>
      <c r="BN26" s="57">
        <v>0</v>
      </c>
      <c r="BO26" s="57">
        <v>0</v>
      </c>
      <c r="BP26" s="57">
        <v>0</v>
      </c>
      <c r="BQ26" s="57">
        <v>0</v>
      </c>
      <c r="BR26" s="57">
        <v>0</v>
      </c>
      <c r="BS26" s="57">
        <v>0</v>
      </c>
      <c r="BT26" s="57">
        <v>13</v>
      </c>
      <c r="BU26" s="57">
        <v>0</v>
      </c>
      <c r="BV26" s="57">
        <v>0</v>
      </c>
      <c r="BW26" s="57">
        <v>0</v>
      </c>
      <c r="BX26" s="6" t="b">
        <f>BA26='C-1'!AW26</f>
        <v>1</v>
      </c>
      <c r="BY26" s="6" t="s">
        <v>124</v>
      </c>
      <c r="BZ26" s="142">
        <f t="shared" ref="BZ26:BZ31" si="36">SUM(CA26:CV26)</f>
        <v>74</v>
      </c>
      <c r="CA26" s="142">
        <v>2</v>
      </c>
      <c r="CB26" s="142">
        <v>0</v>
      </c>
      <c r="CC26" s="142">
        <v>22</v>
      </c>
      <c r="CD26" s="142">
        <v>9</v>
      </c>
      <c r="CE26" s="142">
        <v>6</v>
      </c>
      <c r="CF26" s="142">
        <v>0</v>
      </c>
      <c r="CG26" s="142">
        <v>0</v>
      </c>
      <c r="CH26" s="142">
        <v>0</v>
      </c>
      <c r="CI26" s="142">
        <v>0</v>
      </c>
      <c r="CJ26" s="142">
        <v>2</v>
      </c>
      <c r="CK26" s="142">
        <v>0</v>
      </c>
      <c r="CL26" s="142">
        <v>19</v>
      </c>
      <c r="CM26" s="142">
        <v>0</v>
      </c>
      <c r="CN26" s="142">
        <v>0</v>
      </c>
      <c r="CO26" s="142">
        <v>0</v>
      </c>
      <c r="CP26" s="142">
        <v>6</v>
      </c>
      <c r="CQ26" s="142">
        <v>0</v>
      </c>
      <c r="CR26" s="142">
        <v>2</v>
      </c>
      <c r="CS26" s="142">
        <v>6</v>
      </c>
      <c r="CT26" s="142">
        <v>0</v>
      </c>
      <c r="CU26" s="142">
        <v>0</v>
      </c>
      <c r="CV26" s="142">
        <v>0</v>
      </c>
      <c r="CW26" s="6" t="b">
        <f>+BZ26='C-1'!BP26</f>
        <v>1</v>
      </c>
      <c r="CX26" s="6" t="b">
        <f>'C-1'!BP26=SUM('C-5'!CA26:CV26)</f>
        <v>1</v>
      </c>
      <c r="CY26" s="6" t="s">
        <v>124</v>
      </c>
      <c r="CZ26" s="365">
        <f t="shared" si="31"/>
        <v>363</v>
      </c>
      <c r="DA26" s="365">
        <f t="shared" si="32"/>
        <v>4</v>
      </c>
      <c r="DB26" s="365">
        <f t="shared" si="32"/>
        <v>3</v>
      </c>
      <c r="DC26" s="365">
        <f t="shared" si="32"/>
        <v>80</v>
      </c>
      <c r="DD26" s="365">
        <f t="shared" si="32"/>
        <v>53</v>
      </c>
      <c r="DE26" s="365">
        <f t="shared" si="32"/>
        <v>23</v>
      </c>
      <c r="DF26" s="365">
        <f t="shared" si="32"/>
        <v>10</v>
      </c>
      <c r="DG26" s="365">
        <f t="shared" si="32"/>
        <v>0</v>
      </c>
      <c r="DH26" s="365">
        <f t="shared" si="32"/>
        <v>0</v>
      </c>
      <c r="DI26" s="365">
        <f t="shared" si="32"/>
        <v>0</v>
      </c>
      <c r="DJ26" s="365">
        <f t="shared" si="32"/>
        <v>4</v>
      </c>
      <c r="DK26" s="365">
        <f t="shared" si="33"/>
        <v>26</v>
      </c>
      <c r="DL26" s="365">
        <f t="shared" si="33"/>
        <v>76</v>
      </c>
      <c r="DM26" s="365">
        <f t="shared" si="33"/>
        <v>0</v>
      </c>
      <c r="DN26" s="365">
        <f t="shared" si="33"/>
        <v>0</v>
      </c>
      <c r="DO26" s="365">
        <f t="shared" si="33"/>
        <v>1</v>
      </c>
      <c r="DP26" s="365">
        <f t="shared" si="33"/>
        <v>8</v>
      </c>
      <c r="DQ26" s="365">
        <f t="shared" si="33"/>
        <v>0</v>
      </c>
      <c r="DR26" s="365">
        <f t="shared" si="33"/>
        <v>5</v>
      </c>
      <c r="DS26" s="365">
        <f t="shared" si="33"/>
        <v>70</v>
      </c>
      <c r="DT26" s="365">
        <f t="shared" si="33"/>
        <v>0</v>
      </c>
      <c r="DU26" s="365">
        <f t="shared" si="33"/>
        <v>0</v>
      </c>
      <c r="DV26" s="370">
        <f t="shared" si="34"/>
        <v>0</v>
      </c>
      <c r="DW26" s="6" t="b">
        <f>CZ26='C-1'!CM26</f>
        <v>1</v>
      </c>
    </row>
    <row r="27" spans="1:127" x14ac:dyDescent="0.35">
      <c r="A27" s="175" t="s">
        <v>555</v>
      </c>
      <c r="B27" s="179">
        <f t="shared" si="29"/>
        <v>52</v>
      </c>
      <c r="C27" s="179">
        <v>3</v>
      </c>
      <c r="D27" s="179">
        <v>0</v>
      </c>
      <c r="E27" s="179">
        <v>10</v>
      </c>
      <c r="F27" s="179">
        <v>11</v>
      </c>
      <c r="G27" s="179">
        <v>0</v>
      </c>
      <c r="H27" s="179">
        <v>1</v>
      </c>
      <c r="I27" s="179">
        <v>0</v>
      </c>
      <c r="J27" s="179">
        <v>0</v>
      </c>
      <c r="K27" s="179">
        <v>0</v>
      </c>
      <c r="L27" s="179">
        <v>4</v>
      </c>
      <c r="M27" s="179">
        <v>0</v>
      </c>
      <c r="N27" s="179">
        <v>21</v>
      </c>
      <c r="O27" s="179">
        <v>0</v>
      </c>
      <c r="P27" s="179">
        <v>0</v>
      </c>
      <c r="Q27" s="179">
        <v>2</v>
      </c>
      <c r="R27" s="179">
        <v>0</v>
      </c>
      <c r="S27" s="179">
        <v>0</v>
      </c>
      <c r="T27" s="179">
        <v>0</v>
      </c>
      <c r="U27" s="179">
        <v>0</v>
      </c>
      <c r="V27" s="179">
        <v>0</v>
      </c>
      <c r="W27" s="179">
        <v>0</v>
      </c>
      <c r="X27" s="179">
        <v>0</v>
      </c>
      <c r="Y27" s="175" t="b">
        <f>B27='C-1'!G27</f>
        <v>1</v>
      </c>
      <c r="AA27" s="175" t="s">
        <v>555</v>
      </c>
      <c r="AB27" s="57">
        <f t="shared" si="35"/>
        <v>80</v>
      </c>
      <c r="AC27" s="57">
        <v>1</v>
      </c>
      <c r="AD27" s="57">
        <v>0</v>
      </c>
      <c r="AE27" s="57">
        <v>32</v>
      </c>
      <c r="AF27" s="57">
        <v>18</v>
      </c>
      <c r="AG27" s="57">
        <v>1</v>
      </c>
      <c r="AH27" s="57">
        <v>4</v>
      </c>
      <c r="AI27" s="57">
        <v>2</v>
      </c>
      <c r="AJ27" s="158">
        <v>0</v>
      </c>
      <c r="AK27" s="158">
        <v>0</v>
      </c>
      <c r="AL27" s="158">
        <v>2</v>
      </c>
      <c r="AM27" s="158">
        <v>0</v>
      </c>
      <c r="AN27" s="158">
        <v>16</v>
      </c>
      <c r="AO27" s="57">
        <v>0</v>
      </c>
      <c r="AP27" s="57">
        <v>0</v>
      </c>
      <c r="AQ27" s="57">
        <v>0</v>
      </c>
      <c r="AR27" s="57">
        <v>0</v>
      </c>
      <c r="AS27" s="57">
        <v>0</v>
      </c>
      <c r="AT27" s="57">
        <v>1</v>
      </c>
      <c r="AU27" s="57">
        <v>3</v>
      </c>
      <c r="AV27" s="57">
        <v>0</v>
      </c>
      <c r="AW27" s="57">
        <v>0</v>
      </c>
      <c r="AX27" s="57">
        <v>0</v>
      </c>
      <c r="AY27" s="155" t="b">
        <f>AB27='C-1'!AA27</f>
        <v>1</v>
      </c>
      <c r="AZ27" s="6" t="s">
        <v>125</v>
      </c>
      <c r="BA27" s="57">
        <f t="shared" si="30"/>
        <v>60</v>
      </c>
      <c r="BB27" s="57">
        <v>5</v>
      </c>
      <c r="BC27" s="57">
        <v>0</v>
      </c>
      <c r="BD27" s="57">
        <v>19</v>
      </c>
      <c r="BE27" s="57">
        <v>9</v>
      </c>
      <c r="BF27" s="57">
        <v>1</v>
      </c>
      <c r="BG27" s="57">
        <v>1</v>
      </c>
      <c r="BH27" s="57">
        <v>0</v>
      </c>
      <c r="BI27" s="57">
        <v>0</v>
      </c>
      <c r="BJ27" s="57">
        <v>0</v>
      </c>
      <c r="BK27" s="57">
        <v>2</v>
      </c>
      <c r="BL27" s="57">
        <v>0</v>
      </c>
      <c r="BM27" s="57">
        <v>13</v>
      </c>
      <c r="BN27" s="57">
        <v>0</v>
      </c>
      <c r="BO27" s="57">
        <v>0</v>
      </c>
      <c r="BP27" s="57">
        <v>1</v>
      </c>
      <c r="BQ27" s="57">
        <v>3</v>
      </c>
      <c r="BR27" s="57">
        <v>0</v>
      </c>
      <c r="BS27" s="57">
        <v>5</v>
      </c>
      <c r="BT27" s="57">
        <v>1</v>
      </c>
      <c r="BU27" s="57">
        <v>0</v>
      </c>
      <c r="BV27" s="57">
        <v>0</v>
      </c>
      <c r="BW27" s="57">
        <v>0</v>
      </c>
      <c r="BX27" s="6" t="b">
        <f>BA27='C-1'!AW27</f>
        <v>1</v>
      </c>
      <c r="BY27" s="6" t="s">
        <v>125</v>
      </c>
      <c r="BZ27" s="142">
        <f t="shared" si="36"/>
        <v>55</v>
      </c>
      <c r="CA27" s="142">
        <v>2</v>
      </c>
      <c r="CB27" s="142">
        <v>0</v>
      </c>
      <c r="CC27" s="142">
        <v>12</v>
      </c>
      <c r="CD27" s="142">
        <v>12</v>
      </c>
      <c r="CE27" s="142">
        <v>4</v>
      </c>
      <c r="CF27" s="142">
        <v>0</v>
      </c>
      <c r="CG27" s="142">
        <v>0</v>
      </c>
      <c r="CH27" s="142">
        <v>0</v>
      </c>
      <c r="CI27" s="142">
        <v>0</v>
      </c>
      <c r="CJ27" s="142">
        <v>0</v>
      </c>
      <c r="CK27" s="142">
        <v>0</v>
      </c>
      <c r="CL27" s="142">
        <v>14</v>
      </c>
      <c r="CM27" s="142">
        <v>0</v>
      </c>
      <c r="CN27" s="142">
        <v>0</v>
      </c>
      <c r="CO27" s="142">
        <v>1</v>
      </c>
      <c r="CP27" s="142">
        <v>6</v>
      </c>
      <c r="CQ27" s="142">
        <v>0</v>
      </c>
      <c r="CR27" s="142">
        <v>1</v>
      </c>
      <c r="CS27" s="142">
        <v>3</v>
      </c>
      <c r="CT27" s="142">
        <v>0</v>
      </c>
      <c r="CU27" s="142">
        <v>0</v>
      </c>
      <c r="CV27" s="142">
        <v>0</v>
      </c>
      <c r="CW27" s="6" t="b">
        <f>+BZ27='C-1'!BP27</f>
        <v>1</v>
      </c>
      <c r="CX27" s="6" t="b">
        <f>'C-1'!BP27=SUM('C-5'!CA27:CV27)</f>
        <v>1</v>
      </c>
      <c r="CY27" s="6" t="s">
        <v>125</v>
      </c>
      <c r="CZ27" s="365">
        <f t="shared" si="31"/>
        <v>247</v>
      </c>
      <c r="DA27" s="365">
        <f t="shared" si="32"/>
        <v>11</v>
      </c>
      <c r="DB27" s="365">
        <f t="shared" si="32"/>
        <v>0</v>
      </c>
      <c r="DC27" s="365">
        <f t="shared" si="32"/>
        <v>73</v>
      </c>
      <c r="DD27" s="365">
        <f t="shared" si="32"/>
        <v>50</v>
      </c>
      <c r="DE27" s="365">
        <f t="shared" si="32"/>
        <v>6</v>
      </c>
      <c r="DF27" s="365">
        <f t="shared" si="32"/>
        <v>6</v>
      </c>
      <c r="DG27" s="365">
        <f t="shared" si="32"/>
        <v>2</v>
      </c>
      <c r="DH27" s="365">
        <f t="shared" si="32"/>
        <v>0</v>
      </c>
      <c r="DI27" s="365">
        <f t="shared" si="32"/>
        <v>0</v>
      </c>
      <c r="DJ27" s="365">
        <f t="shared" si="32"/>
        <v>8</v>
      </c>
      <c r="DK27" s="365">
        <f t="shared" si="33"/>
        <v>0</v>
      </c>
      <c r="DL27" s="365">
        <f t="shared" si="33"/>
        <v>64</v>
      </c>
      <c r="DM27" s="365">
        <f t="shared" si="33"/>
        <v>0</v>
      </c>
      <c r="DN27" s="365">
        <f t="shared" si="33"/>
        <v>0</v>
      </c>
      <c r="DO27" s="365">
        <f t="shared" si="33"/>
        <v>4</v>
      </c>
      <c r="DP27" s="365">
        <f t="shared" si="33"/>
        <v>9</v>
      </c>
      <c r="DQ27" s="365">
        <f t="shared" si="33"/>
        <v>0</v>
      </c>
      <c r="DR27" s="365">
        <f t="shared" si="33"/>
        <v>7</v>
      </c>
      <c r="DS27" s="365">
        <f t="shared" si="33"/>
        <v>7</v>
      </c>
      <c r="DT27" s="365">
        <f t="shared" si="33"/>
        <v>0</v>
      </c>
      <c r="DU27" s="365">
        <f t="shared" si="33"/>
        <v>0</v>
      </c>
      <c r="DV27" s="370">
        <f t="shared" si="34"/>
        <v>0</v>
      </c>
      <c r="DW27" s="6" t="b">
        <f>CZ27='C-1'!CM27</f>
        <v>1</v>
      </c>
    </row>
    <row r="28" spans="1:127" x14ac:dyDescent="0.35">
      <c r="A28" s="175" t="s">
        <v>505</v>
      </c>
      <c r="B28" s="179">
        <f t="shared" si="29"/>
        <v>48</v>
      </c>
      <c r="C28" s="179">
        <v>0</v>
      </c>
      <c r="D28" s="179">
        <v>0</v>
      </c>
      <c r="E28" s="179">
        <v>7</v>
      </c>
      <c r="F28" s="179">
        <v>2</v>
      </c>
      <c r="G28" s="179">
        <v>1</v>
      </c>
      <c r="H28" s="179">
        <v>0</v>
      </c>
      <c r="I28" s="179">
        <v>1</v>
      </c>
      <c r="J28" s="179">
        <v>0</v>
      </c>
      <c r="K28" s="179">
        <v>0</v>
      </c>
      <c r="L28" s="179">
        <v>0</v>
      </c>
      <c r="M28" s="179">
        <v>0</v>
      </c>
      <c r="N28" s="179">
        <v>26</v>
      </c>
      <c r="O28" s="179">
        <v>0</v>
      </c>
      <c r="P28" s="179">
        <v>0</v>
      </c>
      <c r="Q28" s="179">
        <v>11</v>
      </c>
      <c r="R28" s="179">
        <v>0</v>
      </c>
      <c r="S28" s="179">
        <v>0</v>
      </c>
      <c r="T28" s="179">
        <v>0</v>
      </c>
      <c r="U28" s="179">
        <v>0</v>
      </c>
      <c r="V28" s="179">
        <v>0</v>
      </c>
      <c r="W28" s="179">
        <v>0</v>
      </c>
      <c r="X28" s="179">
        <v>0</v>
      </c>
      <c r="Y28" s="175" t="b">
        <f>B28='C-1'!G28</f>
        <v>1</v>
      </c>
      <c r="AA28" s="175" t="s">
        <v>505</v>
      </c>
      <c r="AB28" s="57">
        <f t="shared" si="35"/>
        <v>48</v>
      </c>
      <c r="AC28" s="57">
        <v>2</v>
      </c>
      <c r="AD28" s="57">
        <v>1</v>
      </c>
      <c r="AE28" s="57">
        <v>10</v>
      </c>
      <c r="AF28" s="57">
        <v>19</v>
      </c>
      <c r="AG28" s="57">
        <v>3</v>
      </c>
      <c r="AH28" s="57">
        <v>1</v>
      </c>
      <c r="AI28" s="57">
        <v>0</v>
      </c>
      <c r="AJ28" s="158">
        <v>0</v>
      </c>
      <c r="AK28" s="158">
        <v>0</v>
      </c>
      <c r="AL28" s="158">
        <v>0</v>
      </c>
      <c r="AM28" s="158">
        <v>0</v>
      </c>
      <c r="AN28" s="158">
        <v>11</v>
      </c>
      <c r="AO28" s="57">
        <v>0</v>
      </c>
      <c r="AP28" s="57">
        <v>0</v>
      </c>
      <c r="AQ28" s="57">
        <v>0</v>
      </c>
      <c r="AR28" s="57">
        <v>0</v>
      </c>
      <c r="AS28" s="57">
        <v>0</v>
      </c>
      <c r="AT28" s="57">
        <v>1</v>
      </c>
      <c r="AU28" s="57">
        <v>0</v>
      </c>
      <c r="AV28" s="57">
        <v>0</v>
      </c>
      <c r="AW28" s="57">
        <v>0</v>
      </c>
      <c r="AX28" s="57">
        <v>0</v>
      </c>
      <c r="AY28" s="155" t="b">
        <f>AB28='C-1'!AA28</f>
        <v>1</v>
      </c>
      <c r="AZ28" s="6" t="s">
        <v>126</v>
      </c>
      <c r="BA28" s="57">
        <f t="shared" si="30"/>
        <v>46</v>
      </c>
      <c r="BB28" s="57">
        <v>2</v>
      </c>
      <c r="BC28" s="57">
        <v>0</v>
      </c>
      <c r="BD28" s="57">
        <v>9</v>
      </c>
      <c r="BE28" s="57">
        <v>9</v>
      </c>
      <c r="BF28" s="57">
        <v>1</v>
      </c>
      <c r="BG28" s="57">
        <v>0</v>
      </c>
      <c r="BH28" s="57">
        <v>0</v>
      </c>
      <c r="BI28" s="57">
        <v>0</v>
      </c>
      <c r="BJ28" s="57">
        <v>0</v>
      </c>
      <c r="BK28" s="57">
        <v>0</v>
      </c>
      <c r="BL28" s="57">
        <v>1</v>
      </c>
      <c r="BM28" s="57">
        <v>16</v>
      </c>
      <c r="BN28" s="57">
        <v>0</v>
      </c>
      <c r="BO28" s="57">
        <v>0</v>
      </c>
      <c r="BP28" s="57">
        <v>4</v>
      </c>
      <c r="BQ28" s="57">
        <v>0</v>
      </c>
      <c r="BR28" s="57">
        <v>0</v>
      </c>
      <c r="BS28" s="57">
        <v>3</v>
      </c>
      <c r="BT28" s="57">
        <v>1</v>
      </c>
      <c r="BU28" s="57">
        <v>0</v>
      </c>
      <c r="BV28" s="57">
        <v>0</v>
      </c>
      <c r="BW28" s="57">
        <v>0</v>
      </c>
      <c r="BX28" s="6" t="b">
        <f>BA28='C-1'!AW28</f>
        <v>1</v>
      </c>
      <c r="BY28" s="6" t="s">
        <v>126</v>
      </c>
      <c r="BZ28" s="142">
        <f t="shared" si="36"/>
        <v>33</v>
      </c>
      <c r="CA28" s="142">
        <v>3</v>
      </c>
      <c r="CB28" s="142">
        <v>0</v>
      </c>
      <c r="CC28" s="142">
        <v>6</v>
      </c>
      <c r="CD28" s="142">
        <v>6</v>
      </c>
      <c r="CE28" s="142">
        <v>2</v>
      </c>
      <c r="CF28" s="142">
        <v>0</v>
      </c>
      <c r="CG28" s="142">
        <v>0</v>
      </c>
      <c r="CH28" s="142">
        <v>1</v>
      </c>
      <c r="CI28" s="142">
        <v>0</v>
      </c>
      <c r="CJ28" s="142">
        <v>0</v>
      </c>
      <c r="CK28" s="142">
        <v>0</v>
      </c>
      <c r="CL28" s="142">
        <v>10</v>
      </c>
      <c r="CM28" s="142">
        <v>0</v>
      </c>
      <c r="CN28" s="142">
        <v>0</v>
      </c>
      <c r="CO28" s="142">
        <v>0</v>
      </c>
      <c r="CP28" s="142">
        <v>0</v>
      </c>
      <c r="CQ28" s="142">
        <v>0</v>
      </c>
      <c r="CR28" s="142">
        <v>1</v>
      </c>
      <c r="CS28" s="142">
        <v>4</v>
      </c>
      <c r="CT28" s="142">
        <v>0</v>
      </c>
      <c r="CU28" s="142">
        <v>0</v>
      </c>
      <c r="CV28" s="142">
        <v>0</v>
      </c>
      <c r="CW28" s="6" t="b">
        <f>+BZ28='C-1'!BP28</f>
        <v>1</v>
      </c>
      <c r="CX28" s="6" t="b">
        <f>'C-1'!BP28=SUM('C-5'!CA28:CV28)</f>
        <v>1</v>
      </c>
      <c r="CY28" s="6" t="s">
        <v>126</v>
      </c>
      <c r="CZ28" s="365">
        <f t="shared" si="31"/>
        <v>175</v>
      </c>
      <c r="DA28" s="365">
        <f t="shared" si="32"/>
        <v>7</v>
      </c>
      <c r="DB28" s="365">
        <f t="shared" si="32"/>
        <v>1</v>
      </c>
      <c r="DC28" s="365">
        <f t="shared" si="32"/>
        <v>32</v>
      </c>
      <c r="DD28" s="365">
        <f t="shared" si="32"/>
        <v>36</v>
      </c>
      <c r="DE28" s="365">
        <f t="shared" si="32"/>
        <v>7</v>
      </c>
      <c r="DF28" s="365">
        <f t="shared" si="32"/>
        <v>1</v>
      </c>
      <c r="DG28" s="365">
        <f t="shared" si="32"/>
        <v>1</v>
      </c>
      <c r="DH28" s="365">
        <f t="shared" si="32"/>
        <v>1</v>
      </c>
      <c r="DI28" s="365">
        <f t="shared" si="32"/>
        <v>0</v>
      </c>
      <c r="DJ28" s="365">
        <f t="shared" si="32"/>
        <v>0</v>
      </c>
      <c r="DK28" s="365">
        <f t="shared" si="33"/>
        <v>1</v>
      </c>
      <c r="DL28" s="365">
        <f t="shared" si="33"/>
        <v>63</v>
      </c>
      <c r="DM28" s="365">
        <f t="shared" si="33"/>
        <v>0</v>
      </c>
      <c r="DN28" s="365">
        <f t="shared" si="33"/>
        <v>0</v>
      </c>
      <c r="DO28" s="365">
        <f t="shared" si="33"/>
        <v>15</v>
      </c>
      <c r="DP28" s="365">
        <f t="shared" si="33"/>
        <v>0</v>
      </c>
      <c r="DQ28" s="365">
        <f t="shared" si="33"/>
        <v>0</v>
      </c>
      <c r="DR28" s="365">
        <f t="shared" si="33"/>
        <v>5</v>
      </c>
      <c r="DS28" s="365">
        <f t="shared" si="33"/>
        <v>5</v>
      </c>
      <c r="DT28" s="365">
        <f t="shared" si="33"/>
        <v>0</v>
      </c>
      <c r="DU28" s="365">
        <f t="shared" si="33"/>
        <v>0</v>
      </c>
      <c r="DV28" s="370">
        <f t="shared" si="34"/>
        <v>0</v>
      </c>
      <c r="DW28" s="6" t="b">
        <f>CZ28='C-1'!CM28</f>
        <v>1</v>
      </c>
    </row>
    <row r="29" spans="1:127" x14ac:dyDescent="0.35">
      <c r="A29" s="192" t="s">
        <v>404</v>
      </c>
      <c r="B29" s="179">
        <f t="shared" si="29"/>
        <v>276</v>
      </c>
      <c r="C29" s="179">
        <v>1</v>
      </c>
      <c r="D29" s="179">
        <v>6</v>
      </c>
      <c r="E29" s="179">
        <v>115</v>
      </c>
      <c r="F29" s="179">
        <v>48</v>
      </c>
      <c r="G29" s="179">
        <v>5</v>
      </c>
      <c r="H29" s="179">
        <v>4</v>
      </c>
      <c r="I29" s="179">
        <v>0</v>
      </c>
      <c r="J29" s="179">
        <v>0</v>
      </c>
      <c r="K29" s="179">
        <v>0</v>
      </c>
      <c r="L29" s="179">
        <v>9</v>
      </c>
      <c r="M29" s="179">
        <v>0</v>
      </c>
      <c r="N29" s="179">
        <v>49</v>
      </c>
      <c r="O29" s="179">
        <v>0</v>
      </c>
      <c r="P29" s="179">
        <v>0</v>
      </c>
      <c r="Q29" s="179">
        <v>1</v>
      </c>
      <c r="R29" s="179">
        <v>28</v>
      </c>
      <c r="S29" s="179">
        <v>0</v>
      </c>
      <c r="T29" s="179">
        <v>5</v>
      </c>
      <c r="U29" s="179">
        <v>5</v>
      </c>
      <c r="V29" s="179">
        <v>0</v>
      </c>
      <c r="W29" s="179">
        <v>0</v>
      </c>
      <c r="X29" s="179">
        <v>0</v>
      </c>
      <c r="Y29" s="175" t="b">
        <f>B29='C-1'!G29</f>
        <v>1</v>
      </c>
      <c r="AA29" s="192" t="s">
        <v>404</v>
      </c>
      <c r="AB29" s="57">
        <f t="shared" si="35"/>
        <v>184</v>
      </c>
      <c r="AC29" s="57">
        <v>1</v>
      </c>
      <c r="AD29" s="57">
        <v>0</v>
      </c>
      <c r="AE29" s="57">
        <v>65</v>
      </c>
      <c r="AF29" s="57">
        <v>46</v>
      </c>
      <c r="AG29" s="57">
        <v>3</v>
      </c>
      <c r="AH29" s="57">
        <v>1</v>
      </c>
      <c r="AI29" s="57">
        <v>2</v>
      </c>
      <c r="AJ29" s="158">
        <v>0</v>
      </c>
      <c r="AK29" s="158">
        <v>0</v>
      </c>
      <c r="AL29" s="158">
        <v>6</v>
      </c>
      <c r="AM29" s="158">
        <v>0</v>
      </c>
      <c r="AN29" s="158">
        <v>34</v>
      </c>
      <c r="AO29" s="57">
        <v>0</v>
      </c>
      <c r="AP29" s="57">
        <v>0</v>
      </c>
      <c r="AQ29" s="57">
        <v>0</v>
      </c>
      <c r="AR29" s="57">
        <v>13</v>
      </c>
      <c r="AS29" s="57">
        <v>0</v>
      </c>
      <c r="AT29" s="57">
        <v>7</v>
      </c>
      <c r="AU29" s="57">
        <v>6</v>
      </c>
      <c r="AV29" s="57">
        <v>0</v>
      </c>
      <c r="AW29" s="57">
        <v>0</v>
      </c>
      <c r="AX29" s="57">
        <v>0</v>
      </c>
      <c r="AY29" s="155" t="b">
        <f>AB29='C-1'!AA29</f>
        <v>1</v>
      </c>
      <c r="AZ29" s="16" t="s">
        <v>404</v>
      </c>
      <c r="BA29" s="57">
        <f t="shared" si="30"/>
        <v>224</v>
      </c>
      <c r="BB29" s="57">
        <v>0</v>
      </c>
      <c r="BC29" s="57">
        <v>2</v>
      </c>
      <c r="BD29" s="57">
        <v>50</v>
      </c>
      <c r="BE29" s="57">
        <v>48</v>
      </c>
      <c r="BF29" s="57">
        <v>53</v>
      </c>
      <c r="BG29" s="57">
        <v>1</v>
      </c>
      <c r="BH29" s="57">
        <v>0</v>
      </c>
      <c r="BI29" s="57">
        <v>1</v>
      </c>
      <c r="BJ29" s="57">
        <v>0</v>
      </c>
      <c r="BK29" s="57">
        <v>4</v>
      </c>
      <c r="BL29" s="57">
        <v>1</v>
      </c>
      <c r="BM29" s="57">
        <v>33</v>
      </c>
      <c r="BN29" s="57">
        <v>0</v>
      </c>
      <c r="BO29" s="57">
        <v>0</v>
      </c>
      <c r="BP29" s="57">
        <v>5</v>
      </c>
      <c r="BQ29" s="57">
        <v>22</v>
      </c>
      <c r="BR29" s="57">
        <v>0</v>
      </c>
      <c r="BS29" s="57">
        <v>1</v>
      </c>
      <c r="BT29" s="57">
        <v>3</v>
      </c>
      <c r="BU29" s="57">
        <v>0</v>
      </c>
      <c r="BV29" s="57">
        <v>0</v>
      </c>
      <c r="BW29" s="57">
        <v>0</v>
      </c>
      <c r="BX29" s="6" t="b">
        <f>BA29='C-1'!AW29</f>
        <v>1</v>
      </c>
      <c r="BY29" s="16" t="s">
        <v>404</v>
      </c>
      <c r="BZ29" s="142">
        <f t="shared" si="36"/>
        <v>226</v>
      </c>
      <c r="CA29" s="142">
        <v>0</v>
      </c>
      <c r="CB29" s="142">
        <v>3</v>
      </c>
      <c r="CC29" s="142">
        <v>77</v>
      </c>
      <c r="CD29" s="142">
        <v>50</v>
      </c>
      <c r="CE29" s="142">
        <v>29</v>
      </c>
      <c r="CF29" s="142">
        <v>0</v>
      </c>
      <c r="CG29" s="142">
        <v>0</v>
      </c>
      <c r="CH29" s="142">
        <v>0</v>
      </c>
      <c r="CI29" s="142">
        <v>0</v>
      </c>
      <c r="CJ29" s="142">
        <v>9</v>
      </c>
      <c r="CK29" s="142">
        <v>0</v>
      </c>
      <c r="CL29" s="142">
        <v>26</v>
      </c>
      <c r="CM29" s="142">
        <v>0</v>
      </c>
      <c r="CN29" s="142">
        <v>0</v>
      </c>
      <c r="CO29" s="142">
        <v>3</v>
      </c>
      <c r="CP29" s="142">
        <v>19</v>
      </c>
      <c r="CQ29" s="142">
        <v>0</v>
      </c>
      <c r="CR29" s="142">
        <v>4</v>
      </c>
      <c r="CS29" s="142">
        <v>3</v>
      </c>
      <c r="CT29" s="142">
        <v>0</v>
      </c>
      <c r="CU29" s="142">
        <v>2</v>
      </c>
      <c r="CV29" s="142">
        <v>1</v>
      </c>
      <c r="CW29" s="6" t="b">
        <f>+BZ29='C-1'!BP29</f>
        <v>1</v>
      </c>
      <c r="CX29" s="6" t="b">
        <f>'C-1'!BP29=SUM('C-5'!CA29:CV29)</f>
        <v>1</v>
      </c>
      <c r="CY29" s="16" t="s">
        <v>404</v>
      </c>
      <c r="CZ29" s="365">
        <f t="shared" si="31"/>
        <v>910</v>
      </c>
      <c r="DA29" s="365">
        <f t="shared" si="32"/>
        <v>2</v>
      </c>
      <c r="DB29" s="365">
        <f t="shared" si="32"/>
        <v>11</v>
      </c>
      <c r="DC29" s="365">
        <f t="shared" si="32"/>
        <v>307</v>
      </c>
      <c r="DD29" s="365">
        <f t="shared" si="32"/>
        <v>192</v>
      </c>
      <c r="DE29" s="365">
        <f t="shared" si="32"/>
        <v>90</v>
      </c>
      <c r="DF29" s="365">
        <f t="shared" si="32"/>
        <v>6</v>
      </c>
      <c r="DG29" s="365">
        <f t="shared" si="32"/>
        <v>2</v>
      </c>
      <c r="DH29" s="365">
        <f t="shared" si="32"/>
        <v>1</v>
      </c>
      <c r="DI29" s="365">
        <f t="shared" si="32"/>
        <v>0</v>
      </c>
      <c r="DJ29" s="365">
        <f t="shared" si="32"/>
        <v>28</v>
      </c>
      <c r="DK29" s="365">
        <f t="shared" si="33"/>
        <v>1</v>
      </c>
      <c r="DL29" s="365">
        <f t="shared" si="33"/>
        <v>142</v>
      </c>
      <c r="DM29" s="365">
        <f t="shared" si="33"/>
        <v>0</v>
      </c>
      <c r="DN29" s="365">
        <f t="shared" si="33"/>
        <v>0</v>
      </c>
      <c r="DO29" s="365">
        <f t="shared" si="33"/>
        <v>9</v>
      </c>
      <c r="DP29" s="365">
        <f t="shared" si="33"/>
        <v>82</v>
      </c>
      <c r="DQ29" s="365">
        <f t="shared" si="33"/>
        <v>0</v>
      </c>
      <c r="DR29" s="365">
        <f t="shared" si="33"/>
        <v>17</v>
      </c>
      <c r="DS29" s="365">
        <f t="shared" si="33"/>
        <v>17</v>
      </c>
      <c r="DT29" s="365">
        <f t="shared" si="33"/>
        <v>0</v>
      </c>
      <c r="DU29" s="365">
        <f t="shared" si="33"/>
        <v>2</v>
      </c>
      <c r="DV29" s="370">
        <f t="shared" si="34"/>
        <v>1</v>
      </c>
      <c r="DW29" s="6" t="b">
        <f>CZ29='C-1'!CM29</f>
        <v>1</v>
      </c>
    </row>
    <row r="30" spans="1:127" x14ac:dyDescent="0.35">
      <c r="A30" s="175" t="s">
        <v>506</v>
      </c>
      <c r="B30" s="179">
        <f t="shared" si="29"/>
        <v>85</v>
      </c>
      <c r="C30" s="179">
        <v>1</v>
      </c>
      <c r="D30" s="179">
        <v>0</v>
      </c>
      <c r="E30" s="179">
        <v>22</v>
      </c>
      <c r="F30" s="179">
        <v>31</v>
      </c>
      <c r="G30" s="179">
        <v>1</v>
      </c>
      <c r="H30" s="179">
        <v>0</v>
      </c>
      <c r="I30" s="179">
        <v>0</v>
      </c>
      <c r="J30" s="179">
        <v>0</v>
      </c>
      <c r="K30" s="179">
        <v>0</v>
      </c>
      <c r="L30" s="179">
        <v>0</v>
      </c>
      <c r="M30" s="179">
        <v>0</v>
      </c>
      <c r="N30" s="179">
        <v>17</v>
      </c>
      <c r="O30" s="179">
        <v>0</v>
      </c>
      <c r="P30" s="179">
        <v>0</v>
      </c>
      <c r="Q30" s="179">
        <v>0</v>
      </c>
      <c r="R30" s="179">
        <v>0</v>
      </c>
      <c r="S30" s="179">
        <v>0</v>
      </c>
      <c r="T30" s="179">
        <v>0</v>
      </c>
      <c r="U30" s="179">
        <v>13</v>
      </c>
      <c r="V30" s="179">
        <v>0</v>
      </c>
      <c r="W30" s="179">
        <v>0</v>
      </c>
      <c r="X30" s="179">
        <v>0</v>
      </c>
      <c r="Y30" s="175" t="b">
        <f>B30='C-1'!G30</f>
        <v>1</v>
      </c>
      <c r="AA30" s="175" t="s">
        <v>506</v>
      </c>
      <c r="AB30" s="57">
        <f t="shared" si="35"/>
        <v>52</v>
      </c>
      <c r="AC30" s="57">
        <v>1</v>
      </c>
      <c r="AD30" s="57">
        <v>0</v>
      </c>
      <c r="AE30" s="57">
        <v>14</v>
      </c>
      <c r="AF30" s="57">
        <v>13</v>
      </c>
      <c r="AG30" s="57">
        <v>2</v>
      </c>
      <c r="AH30" s="57">
        <v>0</v>
      </c>
      <c r="AI30" s="57">
        <v>0</v>
      </c>
      <c r="AJ30" s="158">
        <v>0</v>
      </c>
      <c r="AK30" s="158">
        <v>0</v>
      </c>
      <c r="AL30" s="158">
        <v>0</v>
      </c>
      <c r="AM30" s="158">
        <v>0</v>
      </c>
      <c r="AN30" s="158">
        <v>15</v>
      </c>
      <c r="AO30" s="57">
        <v>0</v>
      </c>
      <c r="AP30" s="57">
        <v>0</v>
      </c>
      <c r="AQ30" s="57">
        <v>0</v>
      </c>
      <c r="AR30" s="57">
        <v>0</v>
      </c>
      <c r="AS30" s="57">
        <v>0</v>
      </c>
      <c r="AT30" s="57">
        <v>1</v>
      </c>
      <c r="AU30" s="57">
        <v>3</v>
      </c>
      <c r="AV30" s="57">
        <v>0</v>
      </c>
      <c r="AW30" s="57">
        <v>3</v>
      </c>
      <c r="AX30" s="57">
        <v>0</v>
      </c>
      <c r="AY30" s="155" t="b">
        <f>AB30='C-1'!AA30</f>
        <v>1</v>
      </c>
      <c r="AZ30" s="6" t="s">
        <v>127</v>
      </c>
      <c r="BA30" s="57">
        <f t="shared" si="30"/>
        <v>22</v>
      </c>
      <c r="BB30" s="57">
        <v>0</v>
      </c>
      <c r="BC30" s="57">
        <v>0</v>
      </c>
      <c r="BD30" s="57">
        <v>6</v>
      </c>
      <c r="BE30" s="57">
        <v>6</v>
      </c>
      <c r="BF30" s="57">
        <v>2</v>
      </c>
      <c r="BG30" s="57">
        <v>0</v>
      </c>
      <c r="BH30" s="57">
        <v>0</v>
      </c>
      <c r="BI30" s="57">
        <v>0</v>
      </c>
      <c r="BJ30" s="57">
        <v>0</v>
      </c>
      <c r="BK30" s="57">
        <v>0</v>
      </c>
      <c r="BL30" s="57">
        <v>0</v>
      </c>
      <c r="BM30" s="57">
        <v>7</v>
      </c>
      <c r="BN30" s="57">
        <v>0</v>
      </c>
      <c r="BO30" s="57">
        <v>0</v>
      </c>
      <c r="BP30" s="57">
        <v>0</v>
      </c>
      <c r="BQ30" s="57">
        <v>0</v>
      </c>
      <c r="BR30" s="57">
        <v>0</v>
      </c>
      <c r="BS30" s="57">
        <v>1</v>
      </c>
      <c r="BT30" s="57">
        <v>0</v>
      </c>
      <c r="BU30" s="57">
        <v>0</v>
      </c>
      <c r="BV30" s="57">
        <v>0</v>
      </c>
      <c r="BW30" s="57">
        <v>0</v>
      </c>
      <c r="BX30" s="6" t="b">
        <f>BA30='C-1'!AW30</f>
        <v>1</v>
      </c>
      <c r="BY30" s="6" t="s">
        <v>127</v>
      </c>
      <c r="BZ30" s="142">
        <f t="shared" si="36"/>
        <v>47</v>
      </c>
      <c r="CA30" s="142">
        <v>0</v>
      </c>
      <c r="CB30" s="142">
        <v>3</v>
      </c>
      <c r="CC30" s="142">
        <v>15</v>
      </c>
      <c r="CD30" s="142">
        <v>12</v>
      </c>
      <c r="CE30" s="142">
        <v>0</v>
      </c>
      <c r="CF30" s="142">
        <v>0</v>
      </c>
      <c r="CG30" s="142">
        <v>0</v>
      </c>
      <c r="CH30" s="142">
        <v>0</v>
      </c>
      <c r="CI30" s="142">
        <v>0</v>
      </c>
      <c r="CJ30" s="142">
        <v>0</v>
      </c>
      <c r="CK30" s="142">
        <v>0</v>
      </c>
      <c r="CL30" s="142">
        <v>16</v>
      </c>
      <c r="CM30" s="142">
        <v>0</v>
      </c>
      <c r="CN30" s="142">
        <v>0</v>
      </c>
      <c r="CO30" s="142">
        <v>0</v>
      </c>
      <c r="CP30" s="142">
        <v>0</v>
      </c>
      <c r="CQ30" s="142">
        <v>0</v>
      </c>
      <c r="CR30" s="142">
        <v>0</v>
      </c>
      <c r="CS30" s="142">
        <v>1</v>
      </c>
      <c r="CT30" s="142">
        <v>0</v>
      </c>
      <c r="CU30" s="142">
        <v>0</v>
      </c>
      <c r="CV30" s="142">
        <v>0</v>
      </c>
      <c r="CW30" s="6" t="b">
        <f>+BZ30='C-1'!BP30</f>
        <v>1</v>
      </c>
      <c r="CX30" s="6" t="b">
        <f>'C-1'!BP30=SUM('C-5'!CA30:CV30)</f>
        <v>1</v>
      </c>
      <c r="CY30" s="6" t="s">
        <v>127</v>
      </c>
      <c r="CZ30" s="365">
        <f t="shared" si="31"/>
        <v>206</v>
      </c>
      <c r="DA30" s="365">
        <f t="shared" si="32"/>
        <v>2</v>
      </c>
      <c r="DB30" s="365">
        <f t="shared" si="32"/>
        <v>3</v>
      </c>
      <c r="DC30" s="365">
        <f>+E30+AE30+BD30+CC30</f>
        <v>57</v>
      </c>
      <c r="DD30" s="365">
        <f t="shared" si="32"/>
        <v>62</v>
      </c>
      <c r="DE30" s="365">
        <f t="shared" si="32"/>
        <v>5</v>
      </c>
      <c r="DF30" s="365">
        <f t="shared" si="32"/>
        <v>0</v>
      </c>
      <c r="DG30" s="365">
        <f t="shared" si="32"/>
        <v>0</v>
      </c>
      <c r="DH30" s="365">
        <f t="shared" si="32"/>
        <v>0</v>
      </c>
      <c r="DI30" s="365">
        <f t="shared" si="32"/>
        <v>0</v>
      </c>
      <c r="DJ30" s="365">
        <f t="shared" si="32"/>
        <v>0</v>
      </c>
      <c r="DK30" s="365">
        <f t="shared" si="33"/>
        <v>0</v>
      </c>
      <c r="DL30" s="365">
        <f t="shared" si="33"/>
        <v>55</v>
      </c>
      <c r="DM30" s="365">
        <f t="shared" si="33"/>
        <v>0</v>
      </c>
      <c r="DN30" s="365">
        <f t="shared" si="33"/>
        <v>0</v>
      </c>
      <c r="DO30" s="365">
        <f t="shared" si="33"/>
        <v>0</v>
      </c>
      <c r="DP30" s="365">
        <f t="shared" si="33"/>
        <v>0</v>
      </c>
      <c r="DQ30" s="365">
        <f t="shared" si="33"/>
        <v>0</v>
      </c>
      <c r="DR30" s="365">
        <f t="shared" si="33"/>
        <v>2</v>
      </c>
      <c r="DS30" s="365">
        <f t="shared" si="33"/>
        <v>17</v>
      </c>
      <c r="DT30" s="365">
        <f t="shared" si="33"/>
        <v>0</v>
      </c>
      <c r="DU30" s="365">
        <f t="shared" si="33"/>
        <v>3</v>
      </c>
      <c r="DV30" s="370">
        <f t="shared" si="34"/>
        <v>0</v>
      </c>
      <c r="DW30" s="6" t="b">
        <f>CZ30='C-1'!CM30</f>
        <v>1</v>
      </c>
    </row>
    <row r="31" spans="1:127" x14ac:dyDescent="0.35">
      <c r="A31" s="175" t="s">
        <v>507</v>
      </c>
      <c r="B31" s="179">
        <f t="shared" si="29"/>
        <v>20</v>
      </c>
      <c r="C31" s="179">
        <v>0</v>
      </c>
      <c r="D31" s="179">
        <v>0</v>
      </c>
      <c r="E31" s="179">
        <v>14</v>
      </c>
      <c r="F31" s="179">
        <v>0</v>
      </c>
      <c r="G31" s="179">
        <v>1</v>
      </c>
      <c r="H31" s="179">
        <v>0</v>
      </c>
      <c r="I31" s="179">
        <v>0</v>
      </c>
      <c r="J31" s="179">
        <v>0</v>
      </c>
      <c r="K31" s="179">
        <v>0</v>
      </c>
      <c r="L31" s="179">
        <v>2</v>
      </c>
      <c r="M31" s="179">
        <v>0</v>
      </c>
      <c r="N31" s="179">
        <v>2</v>
      </c>
      <c r="O31" s="179">
        <v>0</v>
      </c>
      <c r="P31" s="179">
        <v>0</v>
      </c>
      <c r="Q31" s="179">
        <v>0</v>
      </c>
      <c r="R31" s="179">
        <v>0</v>
      </c>
      <c r="S31" s="179">
        <v>0</v>
      </c>
      <c r="T31" s="179">
        <v>0</v>
      </c>
      <c r="U31" s="179">
        <v>1</v>
      </c>
      <c r="V31" s="179">
        <v>0</v>
      </c>
      <c r="W31" s="179">
        <v>0</v>
      </c>
      <c r="X31" s="179">
        <v>0</v>
      </c>
      <c r="Y31" s="175" t="b">
        <f>B31='C-1'!G31</f>
        <v>1</v>
      </c>
      <c r="AA31" s="175" t="s">
        <v>507</v>
      </c>
      <c r="AB31" s="57">
        <f t="shared" si="35"/>
        <v>17</v>
      </c>
      <c r="AC31" s="57">
        <v>0</v>
      </c>
      <c r="AD31" s="57">
        <v>0</v>
      </c>
      <c r="AE31" s="57">
        <v>7</v>
      </c>
      <c r="AF31" s="57">
        <v>0</v>
      </c>
      <c r="AG31" s="57">
        <v>1</v>
      </c>
      <c r="AH31" s="57">
        <v>0</v>
      </c>
      <c r="AI31" s="57">
        <v>0</v>
      </c>
      <c r="AJ31" s="158">
        <v>0</v>
      </c>
      <c r="AK31" s="158">
        <v>0</v>
      </c>
      <c r="AL31" s="158">
        <v>2</v>
      </c>
      <c r="AM31" s="158">
        <v>0</v>
      </c>
      <c r="AN31" s="158">
        <v>6</v>
      </c>
      <c r="AO31" s="57">
        <v>0</v>
      </c>
      <c r="AP31" s="57">
        <v>0</v>
      </c>
      <c r="AQ31" s="57">
        <v>0</v>
      </c>
      <c r="AR31" s="57">
        <v>1</v>
      </c>
      <c r="AS31" s="57">
        <v>0</v>
      </c>
      <c r="AT31" s="57">
        <v>0</v>
      </c>
      <c r="AU31" s="57">
        <v>0</v>
      </c>
      <c r="AV31" s="57">
        <v>0</v>
      </c>
      <c r="AW31" s="142">
        <v>0</v>
      </c>
      <c r="AX31" s="57">
        <v>0</v>
      </c>
      <c r="AY31" s="155" t="b">
        <f>AB31='C-1'!AA31</f>
        <v>1</v>
      </c>
      <c r="AZ31" s="6" t="s">
        <v>128</v>
      </c>
      <c r="BA31" s="57">
        <f t="shared" si="30"/>
        <v>14</v>
      </c>
      <c r="BB31" s="57">
        <v>2</v>
      </c>
      <c r="BC31" s="57">
        <v>0</v>
      </c>
      <c r="BD31" s="57">
        <v>3</v>
      </c>
      <c r="BE31" s="57">
        <v>0</v>
      </c>
      <c r="BF31" s="57">
        <v>1</v>
      </c>
      <c r="BG31" s="57">
        <v>0</v>
      </c>
      <c r="BH31" s="57">
        <v>0</v>
      </c>
      <c r="BI31" s="57">
        <v>0</v>
      </c>
      <c r="BJ31" s="57">
        <v>0</v>
      </c>
      <c r="BK31" s="57">
        <v>1</v>
      </c>
      <c r="BL31" s="57">
        <v>0</v>
      </c>
      <c r="BM31" s="57">
        <v>7</v>
      </c>
      <c r="BN31" s="57">
        <v>0</v>
      </c>
      <c r="BO31" s="57">
        <v>0</v>
      </c>
      <c r="BP31" s="57">
        <v>0</v>
      </c>
      <c r="BQ31" s="57">
        <v>0</v>
      </c>
      <c r="BR31" s="57">
        <v>0</v>
      </c>
      <c r="BS31" s="57">
        <v>0</v>
      </c>
      <c r="BT31" s="57">
        <v>0</v>
      </c>
      <c r="BU31" s="57">
        <v>0</v>
      </c>
      <c r="BV31" s="57">
        <v>0</v>
      </c>
      <c r="BW31" s="57">
        <v>0</v>
      </c>
      <c r="BX31" s="6" t="b">
        <f>BA31='C-1'!AW31</f>
        <v>1</v>
      </c>
      <c r="BY31" s="6" t="s">
        <v>128</v>
      </c>
      <c r="BZ31" s="142">
        <f t="shared" si="36"/>
        <v>33</v>
      </c>
      <c r="CA31" s="142">
        <v>0</v>
      </c>
      <c r="CB31" s="142">
        <v>1</v>
      </c>
      <c r="CC31" s="142">
        <v>13</v>
      </c>
      <c r="CD31" s="142">
        <v>1</v>
      </c>
      <c r="CE31" s="142">
        <v>8</v>
      </c>
      <c r="CF31" s="142">
        <v>0</v>
      </c>
      <c r="CG31" s="142">
        <v>0</v>
      </c>
      <c r="CH31" s="142">
        <v>0</v>
      </c>
      <c r="CI31" s="142">
        <v>0</v>
      </c>
      <c r="CJ31" s="142">
        <v>0</v>
      </c>
      <c r="CK31" s="142">
        <v>0</v>
      </c>
      <c r="CL31" s="142">
        <v>5</v>
      </c>
      <c r="CM31" s="142">
        <v>0</v>
      </c>
      <c r="CN31" s="142">
        <v>0</v>
      </c>
      <c r="CO31" s="142">
        <v>0</v>
      </c>
      <c r="CP31" s="142">
        <v>3</v>
      </c>
      <c r="CQ31" s="142">
        <v>0</v>
      </c>
      <c r="CR31" s="142">
        <v>0</v>
      </c>
      <c r="CS31" s="142">
        <v>2</v>
      </c>
      <c r="CT31" s="142">
        <v>0</v>
      </c>
      <c r="CU31" s="142">
        <v>0</v>
      </c>
      <c r="CV31" s="142">
        <v>0</v>
      </c>
      <c r="CW31" s="6" t="b">
        <f>+BZ31='C-1'!BP31</f>
        <v>1</v>
      </c>
      <c r="CX31" s="6" t="b">
        <f>'C-1'!BP31=SUM('C-5'!CA31:CV31)</f>
        <v>1</v>
      </c>
      <c r="CY31" s="6" t="s">
        <v>128</v>
      </c>
      <c r="CZ31" s="365">
        <f t="shared" si="31"/>
        <v>84</v>
      </c>
      <c r="DA31" s="365">
        <f t="shared" si="32"/>
        <v>2</v>
      </c>
      <c r="DB31" s="365">
        <f t="shared" si="32"/>
        <v>1</v>
      </c>
      <c r="DC31" s="365">
        <f t="shared" si="32"/>
        <v>37</v>
      </c>
      <c r="DD31" s="365">
        <f t="shared" si="32"/>
        <v>1</v>
      </c>
      <c r="DE31" s="365">
        <f t="shared" si="32"/>
        <v>11</v>
      </c>
      <c r="DF31" s="365">
        <f t="shared" si="32"/>
        <v>0</v>
      </c>
      <c r="DG31" s="365">
        <f t="shared" si="32"/>
        <v>0</v>
      </c>
      <c r="DH31" s="365">
        <f t="shared" si="32"/>
        <v>0</v>
      </c>
      <c r="DI31" s="365">
        <f t="shared" si="32"/>
        <v>0</v>
      </c>
      <c r="DJ31" s="365">
        <f t="shared" si="32"/>
        <v>5</v>
      </c>
      <c r="DK31" s="365">
        <f t="shared" si="33"/>
        <v>0</v>
      </c>
      <c r="DL31" s="365">
        <f t="shared" si="33"/>
        <v>20</v>
      </c>
      <c r="DM31" s="365">
        <f t="shared" si="33"/>
        <v>0</v>
      </c>
      <c r="DN31" s="365">
        <f t="shared" si="33"/>
        <v>0</v>
      </c>
      <c r="DO31" s="365">
        <f t="shared" si="33"/>
        <v>0</v>
      </c>
      <c r="DP31" s="365">
        <f t="shared" si="33"/>
        <v>4</v>
      </c>
      <c r="DQ31" s="365">
        <f t="shared" si="33"/>
        <v>0</v>
      </c>
      <c r="DR31" s="365">
        <f t="shared" si="33"/>
        <v>0</v>
      </c>
      <c r="DS31" s="365">
        <f t="shared" si="33"/>
        <v>3</v>
      </c>
      <c r="DT31" s="365">
        <f t="shared" si="33"/>
        <v>0</v>
      </c>
      <c r="DU31" s="365">
        <f t="shared" si="33"/>
        <v>0</v>
      </c>
      <c r="DV31" s="370">
        <f t="shared" si="34"/>
        <v>0</v>
      </c>
      <c r="DW31" s="6" t="b">
        <f>CZ31='C-1'!CM31</f>
        <v>1</v>
      </c>
    </row>
    <row r="32" spans="1:127" x14ac:dyDescent="0.35">
      <c r="A32" s="206"/>
      <c r="B32" s="179"/>
      <c r="C32" s="179"/>
      <c r="D32" s="179"/>
      <c r="E32" s="179"/>
      <c r="F32" s="179"/>
      <c r="G32" s="179"/>
      <c r="H32" s="179"/>
      <c r="I32" s="179"/>
      <c r="J32" s="179"/>
      <c r="K32" s="179"/>
      <c r="L32" s="179"/>
      <c r="M32" s="179"/>
      <c r="N32" s="179"/>
      <c r="O32" s="179"/>
      <c r="P32" s="179"/>
      <c r="Q32" s="179"/>
      <c r="R32" s="179"/>
      <c r="S32" s="179"/>
      <c r="T32" s="179"/>
      <c r="U32" s="179"/>
      <c r="V32" s="179"/>
      <c r="W32" s="174"/>
      <c r="X32" s="186"/>
      <c r="AA32" s="18"/>
      <c r="AB32" s="57"/>
      <c r="AC32" s="57"/>
      <c r="AD32" s="57"/>
      <c r="AE32" s="57"/>
      <c r="AF32" s="57"/>
      <c r="AG32" s="57"/>
      <c r="AH32" s="57"/>
      <c r="AI32" s="57"/>
      <c r="AJ32" s="158"/>
      <c r="AK32" s="158"/>
      <c r="AL32" s="158"/>
      <c r="AM32" s="158"/>
      <c r="AN32" s="158"/>
      <c r="AO32" s="57"/>
      <c r="AP32" s="57"/>
      <c r="AQ32" s="57"/>
      <c r="AR32" s="57"/>
      <c r="AS32" s="57"/>
      <c r="AT32" s="57"/>
      <c r="AU32" s="57"/>
      <c r="AV32" s="57"/>
      <c r="AW32" s="146"/>
      <c r="AX32" s="14"/>
      <c r="AY32" s="155"/>
      <c r="AZ32" s="18"/>
      <c r="BA32" s="57"/>
      <c r="BB32" s="57"/>
      <c r="BC32" s="57"/>
      <c r="BD32" s="57"/>
      <c r="BE32" s="57"/>
      <c r="BF32" s="57"/>
      <c r="BG32" s="57"/>
      <c r="BH32" s="57"/>
      <c r="BI32" s="57"/>
      <c r="BJ32" s="57"/>
      <c r="BK32" s="57"/>
      <c r="BL32" s="57"/>
      <c r="BM32" s="57"/>
      <c r="BN32" s="57"/>
      <c r="BO32" s="57"/>
      <c r="BP32" s="57"/>
      <c r="BQ32" s="57"/>
      <c r="BR32" s="57"/>
      <c r="BS32" s="57"/>
      <c r="BT32" s="57"/>
      <c r="BU32" s="57"/>
      <c r="BV32" s="146"/>
      <c r="BW32" s="14"/>
      <c r="BX32" s="6" t="b">
        <f>BA32='C-1'!AW32</f>
        <v>1</v>
      </c>
      <c r="BY32" s="18"/>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6"/>
      <c r="CV32" s="146"/>
      <c r="CW32" s="6" t="b">
        <f>+BZ32='C-1'!BP32</f>
        <v>1</v>
      </c>
      <c r="CX32" s="6" t="b">
        <f>'C-1'!BP32=SUM('C-5'!CA32:CV32)</f>
        <v>1</v>
      </c>
      <c r="CY32" s="18"/>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9"/>
      <c r="DV32" s="370"/>
      <c r="DW32" s="6" t="b">
        <f>CZ32='C-1'!CM32</f>
        <v>1</v>
      </c>
    </row>
    <row r="33" spans="1:127" x14ac:dyDescent="0.35">
      <c r="A33" s="187" t="s">
        <v>49</v>
      </c>
      <c r="B33" s="188">
        <f>SUM(B34:B38)</f>
        <v>347</v>
      </c>
      <c r="C33" s="188">
        <f>SUM(C34:C38)</f>
        <v>5</v>
      </c>
      <c r="D33" s="188">
        <f>SUM(D34:D38)</f>
        <v>3</v>
      </c>
      <c r="E33" s="188">
        <f t="shared" ref="E33:X33" si="37">SUM(E34:E38)</f>
        <v>108</v>
      </c>
      <c r="F33" s="188">
        <f t="shared" si="37"/>
        <v>64</v>
      </c>
      <c r="G33" s="188">
        <f t="shared" si="37"/>
        <v>7</v>
      </c>
      <c r="H33" s="188">
        <f t="shared" si="37"/>
        <v>22</v>
      </c>
      <c r="I33" s="188">
        <f t="shared" si="37"/>
        <v>0</v>
      </c>
      <c r="J33" s="188">
        <f t="shared" si="37"/>
        <v>2</v>
      </c>
      <c r="K33" s="188">
        <f t="shared" si="37"/>
        <v>0</v>
      </c>
      <c r="L33" s="188">
        <f t="shared" si="37"/>
        <v>0</v>
      </c>
      <c r="M33" s="188">
        <f t="shared" si="37"/>
        <v>5</v>
      </c>
      <c r="N33" s="188">
        <f t="shared" si="37"/>
        <v>111</v>
      </c>
      <c r="O33" s="188">
        <f t="shared" si="37"/>
        <v>0</v>
      </c>
      <c r="P33" s="188">
        <f t="shared" si="37"/>
        <v>0</v>
      </c>
      <c r="Q33" s="188">
        <f t="shared" si="37"/>
        <v>14</v>
      </c>
      <c r="R33" s="188">
        <f t="shared" si="37"/>
        <v>1</v>
      </c>
      <c r="S33" s="188">
        <f t="shared" si="37"/>
        <v>0</v>
      </c>
      <c r="T33" s="188">
        <f>SUM(T34:T38)</f>
        <v>3</v>
      </c>
      <c r="U33" s="188">
        <f t="shared" si="37"/>
        <v>2</v>
      </c>
      <c r="V33" s="188">
        <f t="shared" si="37"/>
        <v>0</v>
      </c>
      <c r="W33" s="188">
        <f t="shared" si="37"/>
        <v>0</v>
      </c>
      <c r="X33" s="189">
        <f t="shared" si="37"/>
        <v>0</v>
      </c>
      <c r="Y33" s="175" t="b">
        <f>B33='C-1'!G33</f>
        <v>1</v>
      </c>
      <c r="AA33" s="15" t="s">
        <v>49</v>
      </c>
      <c r="AB33" s="10">
        <f>SUM(AB34:AB38)</f>
        <v>325</v>
      </c>
      <c r="AC33" s="10">
        <f t="shared" ref="AC33:AW33" si="38">SUM(AC34:AC38)</f>
        <v>2</v>
      </c>
      <c r="AD33" s="10">
        <f t="shared" si="38"/>
        <v>6</v>
      </c>
      <c r="AE33" s="10">
        <f t="shared" si="38"/>
        <v>69</v>
      </c>
      <c r="AF33" s="10">
        <f t="shared" si="38"/>
        <v>83</v>
      </c>
      <c r="AG33" s="10">
        <f t="shared" si="38"/>
        <v>15</v>
      </c>
      <c r="AH33" s="10">
        <f t="shared" si="38"/>
        <v>25</v>
      </c>
      <c r="AI33" s="10">
        <f t="shared" si="38"/>
        <v>25</v>
      </c>
      <c r="AJ33" s="159">
        <f t="shared" si="38"/>
        <v>0</v>
      </c>
      <c r="AK33" s="159">
        <f t="shared" si="38"/>
        <v>0</v>
      </c>
      <c r="AL33" s="159">
        <f t="shared" si="38"/>
        <v>0</v>
      </c>
      <c r="AM33" s="159">
        <f t="shared" si="38"/>
        <v>3</v>
      </c>
      <c r="AN33" s="159">
        <f t="shared" si="38"/>
        <v>87</v>
      </c>
      <c r="AO33" s="10">
        <f t="shared" si="38"/>
        <v>1</v>
      </c>
      <c r="AP33" s="10">
        <f t="shared" si="38"/>
        <v>0</v>
      </c>
      <c r="AQ33" s="10">
        <f t="shared" si="38"/>
        <v>0</v>
      </c>
      <c r="AR33" s="10">
        <f t="shared" si="38"/>
        <v>1</v>
      </c>
      <c r="AS33" s="10">
        <f t="shared" si="38"/>
        <v>0</v>
      </c>
      <c r="AT33" s="10">
        <f t="shared" si="38"/>
        <v>4</v>
      </c>
      <c r="AU33" s="10">
        <f t="shared" si="38"/>
        <v>4</v>
      </c>
      <c r="AV33" s="10">
        <f t="shared" si="38"/>
        <v>0</v>
      </c>
      <c r="AW33" s="10">
        <f t="shared" si="38"/>
        <v>0</v>
      </c>
      <c r="AX33" s="11">
        <f>SUM(AX34:AX38)</f>
        <v>0</v>
      </c>
      <c r="AY33" s="155" t="b">
        <f>AB33='C-1'!AA33</f>
        <v>1</v>
      </c>
      <c r="AZ33" s="15" t="s">
        <v>49</v>
      </c>
      <c r="BA33" s="10">
        <f>SUM(BA34:BA38)</f>
        <v>322</v>
      </c>
      <c r="BB33" s="10">
        <f>SUM(BB34:BB38)</f>
        <v>8</v>
      </c>
      <c r="BC33" s="10">
        <f>SUM(BC34:BC38)</f>
        <v>4</v>
      </c>
      <c r="BD33" s="10">
        <f t="shared" ref="BD33:BW33" si="39">SUM(BD34:BD38)</f>
        <v>72</v>
      </c>
      <c r="BE33" s="10">
        <f t="shared" si="39"/>
        <v>87</v>
      </c>
      <c r="BF33" s="10">
        <f t="shared" si="39"/>
        <v>30</v>
      </c>
      <c r="BG33" s="10">
        <f t="shared" si="39"/>
        <v>25</v>
      </c>
      <c r="BH33" s="10">
        <f t="shared" si="39"/>
        <v>0</v>
      </c>
      <c r="BI33" s="10">
        <f t="shared" si="39"/>
        <v>1</v>
      </c>
      <c r="BJ33" s="10">
        <f t="shared" si="39"/>
        <v>0</v>
      </c>
      <c r="BK33" s="10">
        <f t="shared" si="39"/>
        <v>0</v>
      </c>
      <c r="BL33" s="10">
        <f t="shared" si="39"/>
        <v>6</v>
      </c>
      <c r="BM33" s="10">
        <f t="shared" si="39"/>
        <v>70</v>
      </c>
      <c r="BN33" s="10">
        <f t="shared" si="39"/>
        <v>0</v>
      </c>
      <c r="BO33" s="10">
        <f t="shared" si="39"/>
        <v>0</v>
      </c>
      <c r="BP33" s="10">
        <f t="shared" si="39"/>
        <v>9</v>
      </c>
      <c r="BQ33" s="10">
        <f t="shared" si="39"/>
        <v>1</v>
      </c>
      <c r="BR33" s="10">
        <f t="shared" si="39"/>
        <v>0</v>
      </c>
      <c r="BS33" s="10">
        <f>SUM(BS34:BS38)</f>
        <v>2</v>
      </c>
      <c r="BT33" s="10">
        <f t="shared" si="39"/>
        <v>6</v>
      </c>
      <c r="BU33" s="10">
        <f t="shared" si="39"/>
        <v>0</v>
      </c>
      <c r="BV33" s="10">
        <f t="shared" si="39"/>
        <v>1</v>
      </c>
      <c r="BW33" s="11">
        <f t="shared" si="39"/>
        <v>0</v>
      </c>
      <c r="BX33" s="6" t="b">
        <f>BA33='C-1'!AW33</f>
        <v>1</v>
      </c>
      <c r="BY33" s="15" t="s">
        <v>49</v>
      </c>
      <c r="BZ33" s="143">
        <f>SUM(BZ34:BZ38)</f>
        <v>439</v>
      </c>
      <c r="CA33" s="143">
        <f>SUM(CA34:CA38)</f>
        <v>6</v>
      </c>
      <c r="CB33" s="143">
        <f>SUM(CB34:CB38)</f>
        <v>9</v>
      </c>
      <c r="CC33" s="143">
        <f t="shared" ref="CC33:CV33" si="40">SUM(CC34:CC38)</f>
        <v>95</v>
      </c>
      <c r="CD33" s="143">
        <f t="shared" si="40"/>
        <v>65</v>
      </c>
      <c r="CE33" s="143">
        <f t="shared" si="40"/>
        <v>6</v>
      </c>
      <c r="CF33" s="143">
        <f t="shared" si="40"/>
        <v>0</v>
      </c>
      <c r="CG33" s="143">
        <f t="shared" si="40"/>
        <v>0</v>
      </c>
      <c r="CH33" s="143">
        <f t="shared" si="40"/>
        <v>0</v>
      </c>
      <c r="CI33" s="143">
        <f t="shared" si="40"/>
        <v>0</v>
      </c>
      <c r="CJ33" s="143">
        <f t="shared" si="40"/>
        <v>0</v>
      </c>
      <c r="CK33" s="143">
        <f t="shared" si="40"/>
        <v>0</v>
      </c>
      <c r="CL33" s="143">
        <f t="shared" si="40"/>
        <v>63</v>
      </c>
      <c r="CM33" s="143">
        <f t="shared" si="40"/>
        <v>0</v>
      </c>
      <c r="CN33" s="143">
        <f t="shared" si="40"/>
        <v>0</v>
      </c>
      <c r="CO33" s="143">
        <f t="shared" si="40"/>
        <v>14</v>
      </c>
      <c r="CP33" s="143">
        <f t="shared" si="40"/>
        <v>5</v>
      </c>
      <c r="CQ33" s="143">
        <f t="shared" si="40"/>
        <v>0</v>
      </c>
      <c r="CR33" s="143">
        <f t="shared" si="40"/>
        <v>4</v>
      </c>
      <c r="CS33" s="143">
        <f t="shared" si="40"/>
        <v>20</v>
      </c>
      <c r="CT33" s="143">
        <f t="shared" si="40"/>
        <v>0</v>
      </c>
      <c r="CU33" s="143">
        <f t="shared" si="40"/>
        <v>0</v>
      </c>
      <c r="CV33" s="145">
        <f t="shared" si="40"/>
        <v>152</v>
      </c>
      <c r="CW33" s="6" t="b">
        <f>+BZ33='C-1'!BP33</f>
        <v>1</v>
      </c>
      <c r="CX33" s="6" t="b">
        <f>'C-1'!BP33=SUM('C-5'!CA33:CV33)</f>
        <v>1</v>
      </c>
      <c r="CY33" s="15" t="s">
        <v>49</v>
      </c>
      <c r="CZ33" s="371">
        <f>SUM(CZ34:CZ38)</f>
        <v>1433</v>
      </c>
      <c r="DA33" s="371">
        <f>SUM(DA34:DA38)</f>
        <v>21</v>
      </c>
      <c r="DB33" s="371">
        <f>SUM(DB34:DB38)</f>
        <v>22</v>
      </c>
      <c r="DC33" s="371">
        <f t="shared" ref="DC33:DV33" si="41">SUM(DC34:DC38)</f>
        <v>344</v>
      </c>
      <c r="DD33" s="371">
        <f t="shared" si="41"/>
        <v>299</v>
      </c>
      <c r="DE33" s="371">
        <f t="shared" si="41"/>
        <v>58</v>
      </c>
      <c r="DF33" s="371">
        <f t="shared" si="41"/>
        <v>72</v>
      </c>
      <c r="DG33" s="371">
        <f t="shared" si="41"/>
        <v>25</v>
      </c>
      <c r="DH33" s="371">
        <f t="shared" si="41"/>
        <v>3</v>
      </c>
      <c r="DI33" s="371">
        <f t="shared" si="41"/>
        <v>0</v>
      </c>
      <c r="DJ33" s="371">
        <f t="shared" si="41"/>
        <v>0</v>
      </c>
      <c r="DK33" s="371">
        <f t="shared" si="41"/>
        <v>14</v>
      </c>
      <c r="DL33" s="371">
        <f t="shared" si="41"/>
        <v>331</v>
      </c>
      <c r="DM33" s="371">
        <f t="shared" si="41"/>
        <v>1</v>
      </c>
      <c r="DN33" s="371">
        <f t="shared" si="41"/>
        <v>0</v>
      </c>
      <c r="DO33" s="371">
        <f t="shared" si="41"/>
        <v>37</v>
      </c>
      <c r="DP33" s="371">
        <f t="shared" si="41"/>
        <v>8</v>
      </c>
      <c r="DQ33" s="371">
        <f t="shared" si="41"/>
        <v>0</v>
      </c>
      <c r="DR33" s="371">
        <f>SUM(DR34:DR38)</f>
        <v>13</v>
      </c>
      <c r="DS33" s="371">
        <f>SUM(DS34:DS38)</f>
        <v>32</v>
      </c>
      <c r="DT33" s="371">
        <f t="shared" si="41"/>
        <v>0</v>
      </c>
      <c r="DU33" s="371">
        <f t="shared" si="41"/>
        <v>1</v>
      </c>
      <c r="DV33" s="372">
        <f t="shared" si="41"/>
        <v>152</v>
      </c>
      <c r="DW33" s="6" t="b">
        <f>CZ33='C-1'!CM33</f>
        <v>1</v>
      </c>
    </row>
    <row r="34" spans="1:127" x14ac:dyDescent="0.35">
      <c r="A34" s="192" t="s">
        <v>405</v>
      </c>
      <c r="B34" s="179">
        <f>SUM(C34:X34)</f>
        <v>255</v>
      </c>
      <c r="C34" s="179">
        <v>5</v>
      </c>
      <c r="D34" s="179">
        <v>3</v>
      </c>
      <c r="E34" s="179">
        <v>70</v>
      </c>
      <c r="F34" s="179">
        <v>61</v>
      </c>
      <c r="G34" s="179">
        <v>4</v>
      </c>
      <c r="H34" s="179">
        <v>20</v>
      </c>
      <c r="I34" s="179">
        <v>0</v>
      </c>
      <c r="J34" s="179">
        <v>2</v>
      </c>
      <c r="K34" s="179">
        <v>0</v>
      </c>
      <c r="L34" s="179">
        <v>0</v>
      </c>
      <c r="M34" s="179">
        <v>0</v>
      </c>
      <c r="N34" s="179">
        <v>82</v>
      </c>
      <c r="O34" s="179">
        <v>0</v>
      </c>
      <c r="P34" s="179">
        <v>0</v>
      </c>
      <c r="Q34" s="179">
        <v>5</v>
      </c>
      <c r="R34" s="179">
        <v>0</v>
      </c>
      <c r="S34" s="179">
        <v>0</v>
      </c>
      <c r="T34" s="179">
        <v>3</v>
      </c>
      <c r="U34" s="179">
        <v>0</v>
      </c>
      <c r="V34" s="179">
        <v>0</v>
      </c>
      <c r="W34" s="179">
        <v>0</v>
      </c>
      <c r="X34" s="179">
        <v>0</v>
      </c>
      <c r="Y34" s="175" t="b">
        <f>B34='C-1'!G34</f>
        <v>1</v>
      </c>
      <c r="AA34" s="192" t="s">
        <v>405</v>
      </c>
      <c r="AB34" s="57">
        <f>SUM(AC34:AX34)</f>
        <v>250</v>
      </c>
      <c r="AC34" s="57">
        <v>1</v>
      </c>
      <c r="AD34" s="57">
        <v>4</v>
      </c>
      <c r="AE34" s="57">
        <v>48</v>
      </c>
      <c r="AF34" s="57">
        <v>78</v>
      </c>
      <c r="AG34" s="57">
        <v>14</v>
      </c>
      <c r="AH34" s="57">
        <v>23</v>
      </c>
      <c r="AI34" s="57">
        <v>10</v>
      </c>
      <c r="AJ34" s="158">
        <v>0</v>
      </c>
      <c r="AK34" s="158">
        <v>0</v>
      </c>
      <c r="AL34" s="158">
        <v>0</v>
      </c>
      <c r="AM34" s="158">
        <v>0</v>
      </c>
      <c r="AN34" s="158">
        <v>65</v>
      </c>
      <c r="AO34" s="57">
        <v>1</v>
      </c>
      <c r="AP34" s="57">
        <v>0</v>
      </c>
      <c r="AQ34" s="57">
        <v>0</v>
      </c>
      <c r="AR34" s="57">
        <v>0</v>
      </c>
      <c r="AS34" s="57">
        <v>0</v>
      </c>
      <c r="AT34" s="57">
        <v>3</v>
      </c>
      <c r="AU34" s="57">
        <v>3</v>
      </c>
      <c r="AV34" s="57">
        <v>0</v>
      </c>
      <c r="AW34" s="57">
        <v>0</v>
      </c>
      <c r="AX34" s="57">
        <v>0</v>
      </c>
      <c r="AY34" s="155" t="b">
        <f>AB34='C-1'!AA34</f>
        <v>1</v>
      </c>
      <c r="AZ34" s="16" t="s">
        <v>405</v>
      </c>
      <c r="BA34" s="57">
        <f>SUM(BB34:BW34)</f>
        <v>255</v>
      </c>
      <c r="BB34" s="57">
        <v>5</v>
      </c>
      <c r="BC34" s="57">
        <v>3</v>
      </c>
      <c r="BD34" s="57">
        <v>52</v>
      </c>
      <c r="BE34" s="57">
        <v>84</v>
      </c>
      <c r="BF34" s="57">
        <v>22</v>
      </c>
      <c r="BG34" s="57">
        <v>24</v>
      </c>
      <c r="BH34" s="57">
        <v>0</v>
      </c>
      <c r="BI34" s="57">
        <v>0</v>
      </c>
      <c r="BJ34" s="57">
        <v>0</v>
      </c>
      <c r="BK34" s="57">
        <v>0</v>
      </c>
      <c r="BL34" s="57">
        <v>0</v>
      </c>
      <c r="BM34" s="57">
        <v>58</v>
      </c>
      <c r="BN34" s="57">
        <v>0</v>
      </c>
      <c r="BO34" s="57">
        <v>0</v>
      </c>
      <c r="BP34" s="57">
        <v>3</v>
      </c>
      <c r="BQ34" s="57">
        <v>1</v>
      </c>
      <c r="BR34" s="57">
        <v>0</v>
      </c>
      <c r="BS34" s="57">
        <v>2</v>
      </c>
      <c r="BT34" s="57">
        <v>1</v>
      </c>
      <c r="BU34" s="57">
        <v>0</v>
      </c>
      <c r="BV34" s="57">
        <v>0</v>
      </c>
      <c r="BW34" s="57">
        <v>0</v>
      </c>
      <c r="BX34" s="6" t="b">
        <f>BA34='C-1'!AW34</f>
        <v>1</v>
      </c>
      <c r="BY34" s="16" t="s">
        <v>405</v>
      </c>
      <c r="BZ34" s="142">
        <f>SUM(CA34:CV34)</f>
        <v>205</v>
      </c>
      <c r="CA34" s="142">
        <v>5</v>
      </c>
      <c r="CB34" s="142">
        <v>5</v>
      </c>
      <c r="CC34" s="142">
        <v>64</v>
      </c>
      <c r="CD34" s="142">
        <v>63</v>
      </c>
      <c r="CE34" s="142">
        <v>1</v>
      </c>
      <c r="CF34" s="142">
        <v>0</v>
      </c>
      <c r="CG34" s="142">
        <v>0</v>
      </c>
      <c r="CH34" s="142">
        <v>0</v>
      </c>
      <c r="CI34" s="142">
        <v>0</v>
      </c>
      <c r="CJ34" s="142">
        <v>0</v>
      </c>
      <c r="CK34" s="142">
        <v>0</v>
      </c>
      <c r="CL34" s="142">
        <v>44</v>
      </c>
      <c r="CM34" s="142">
        <v>0</v>
      </c>
      <c r="CN34" s="142">
        <v>0</v>
      </c>
      <c r="CO34" s="142">
        <v>9</v>
      </c>
      <c r="CP34" s="142">
        <v>4</v>
      </c>
      <c r="CQ34" s="142">
        <v>0</v>
      </c>
      <c r="CR34" s="142">
        <v>3</v>
      </c>
      <c r="CS34" s="142">
        <v>7</v>
      </c>
      <c r="CT34" s="142">
        <v>0</v>
      </c>
      <c r="CU34" s="142">
        <v>0</v>
      </c>
      <c r="CV34" s="142">
        <v>0</v>
      </c>
      <c r="CW34" s="6" t="b">
        <f>+BZ34='C-1'!BP34</f>
        <v>1</v>
      </c>
      <c r="CX34" s="6" t="b">
        <f>'C-1'!BP34=SUM('C-5'!CA34:CV34)</f>
        <v>1</v>
      </c>
      <c r="CY34" s="16" t="s">
        <v>405</v>
      </c>
      <c r="CZ34" s="365">
        <f>SUM(DA34:DV34)</f>
        <v>965</v>
      </c>
      <c r="DA34" s="365">
        <f t="shared" ref="DA34:DJ38" si="42">+C34+AC34+BB34+CA34</f>
        <v>16</v>
      </c>
      <c r="DB34" s="365">
        <f t="shared" si="42"/>
        <v>15</v>
      </c>
      <c r="DC34" s="365">
        <f t="shared" si="42"/>
        <v>234</v>
      </c>
      <c r="DD34" s="365">
        <f t="shared" si="42"/>
        <v>286</v>
      </c>
      <c r="DE34" s="365">
        <f t="shared" si="42"/>
        <v>41</v>
      </c>
      <c r="DF34" s="365">
        <f t="shared" si="42"/>
        <v>67</v>
      </c>
      <c r="DG34" s="365">
        <f t="shared" si="42"/>
        <v>10</v>
      </c>
      <c r="DH34" s="365">
        <f t="shared" si="42"/>
        <v>2</v>
      </c>
      <c r="DI34" s="365">
        <f t="shared" si="42"/>
        <v>0</v>
      </c>
      <c r="DJ34" s="365">
        <f t="shared" si="42"/>
        <v>0</v>
      </c>
      <c r="DK34" s="365">
        <f t="shared" ref="DK34:DU38" si="43">+M34+AM34+BL34+CK34</f>
        <v>0</v>
      </c>
      <c r="DL34" s="365">
        <f t="shared" si="43"/>
        <v>249</v>
      </c>
      <c r="DM34" s="365">
        <f t="shared" si="43"/>
        <v>1</v>
      </c>
      <c r="DN34" s="365">
        <f t="shared" si="43"/>
        <v>0</v>
      </c>
      <c r="DO34" s="365">
        <f t="shared" si="43"/>
        <v>17</v>
      </c>
      <c r="DP34" s="365">
        <f t="shared" si="43"/>
        <v>5</v>
      </c>
      <c r="DQ34" s="365">
        <f t="shared" si="43"/>
        <v>0</v>
      </c>
      <c r="DR34" s="365">
        <f t="shared" si="43"/>
        <v>11</v>
      </c>
      <c r="DS34" s="365">
        <f t="shared" si="43"/>
        <v>11</v>
      </c>
      <c r="DT34" s="365">
        <f t="shared" si="43"/>
        <v>0</v>
      </c>
      <c r="DU34" s="365">
        <f t="shared" si="43"/>
        <v>0</v>
      </c>
      <c r="DV34" s="370">
        <f>+X34+AX34+BW34+CV34</f>
        <v>0</v>
      </c>
      <c r="DW34" s="6" t="b">
        <f>CZ34='C-1'!CM34</f>
        <v>1</v>
      </c>
    </row>
    <row r="35" spans="1:127" x14ac:dyDescent="0.35">
      <c r="A35" s="175" t="s">
        <v>516</v>
      </c>
      <c r="B35" s="179">
        <f>SUM(C35:X35)</f>
        <v>34</v>
      </c>
      <c r="C35" s="179">
        <v>0</v>
      </c>
      <c r="D35" s="179">
        <v>0</v>
      </c>
      <c r="E35" s="179">
        <v>17</v>
      </c>
      <c r="F35" s="179">
        <v>3</v>
      </c>
      <c r="G35" s="179">
        <v>0</v>
      </c>
      <c r="H35" s="179">
        <v>2</v>
      </c>
      <c r="I35" s="179">
        <v>0</v>
      </c>
      <c r="J35" s="179">
        <v>0</v>
      </c>
      <c r="K35" s="179">
        <v>0</v>
      </c>
      <c r="L35" s="179">
        <v>0</v>
      </c>
      <c r="M35" s="179">
        <v>0</v>
      </c>
      <c r="N35" s="179">
        <v>12</v>
      </c>
      <c r="O35" s="179">
        <v>0</v>
      </c>
      <c r="P35" s="179">
        <v>0</v>
      </c>
      <c r="Q35" s="179">
        <v>0</v>
      </c>
      <c r="R35" s="179">
        <v>0</v>
      </c>
      <c r="S35" s="179">
        <v>0</v>
      </c>
      <c r="T35" s="179">
        <v>0</v>
      </c>
      <c r="U35" s="179">
        <v>0</v>
      </c>
      <c r="V35" s="179">
        <v>0</v>
      </c>
      <c r="W35" s="179">
        <v>0</v>
      </c>
      <c r="X35" s="179">
        <v>0</v>
      </c>
      <c r="Y35" s="175" t="b">
        <f>B35='C-1'!G35</f>
        <v>1</v>
      </c>
      <c r="AA35" s="175" t="s">
        <v>516</v>
      </c>
      <c r="AB35" s="57">
        <f>SUM(AC35:AX35)</f>
        <v>33</v>
      </c>
      <c r="AC35" s="57">
        <v>0</v>
      </c>
      <c r="AD35" s="57">
        <v>2</v>
      </c>
      <c r="AE35" s="57">
        <v>14</v>
      </c>
      <c r="AF35" s="57">
        <v>4</v>
      </c>
      <c r="AG35" s="57">
        <v>0</v>
      </c>
      <c r="AH35" s="57">
        <v>2</v>
      </c>
      <c r="AI35" s="57">
        <v>1</v>
      </c>
      <c r="AJ35" s="158">
        <v>0</v>
      </c>
      <c r="AK35" s="158">
        <v>0</v>
      </c>
      <c r="AL35" s="158">
        <v>0</v>
      </c>
      <c r="AM35" s="158">
        <v>0</v>
      </c>
      <c r="AN35" s="158">
        <v>10</v>
      </c>
      <c r="AO35" s="57">
        <v>0</v>
      </c>
      <c r="AP35" s="57">
        <v>0</v>
      </c>
      <c r="AQ35" s="57">
        <v>0</v>
      </c>
      <c r="AR35" s="57">
        <v>0</v>
      </c>
      <c r="AS35" s="57">
        <v>0</v>
      </c>
      <c r="AT35" s="57">
        <v>0</v>
      </c>
      <c r="AU35" s="57">
        <v>0</v>
      </c>
      <c r="AV35" s="57">
        <v>0</v>
      </c>
      <c r="AW35" s="57">
        <v>0</v>
      </c>
      <c r="AX35" s="57">
        <v>0</v>
      </c>
      <c r="AY35" s="155" t="b">
        <f>AB35='C-1'!AA35</f>
        <v>1</v>
      </c>
      <c r="AZ35" s="6" t="s">
        <v>129</v>
      </c>
      <c r="BA35" s="57">
        <f>SUM(BB35:BW35)</f>
        <v>23</v>
      </c>
      <c r="BB35" s="57">
        <v>0</v>
      </c>
      <c r="BC35" s="57">
        <v>1</v>
      </c>
      <c r="BD35" s="57">
        <v>8</v>
      </c>
      <c r="BE35" s="57">
        <v>3</v>
      </c>
      <c r="BF35" s="57">
        <v>5</v>
      </c>
      <c r="BG35" s="57">
        <v>1</v>
      </c>
      <c r="BH35" s="57">
        <v>0</v>
      </c>
      <c r="BI35" s="57">
        <v>0</v>
      </c>
      <c r="BJ35" s="57">
        <v>0</v>
      </c>
      <c r="BK35" s="57">
        <v>0</v>
      </c>
      <c r="BL35" s="57">
        <v>0</v>
      </c>
      <c r="BM35" s="57">
        <v>2</v>
      </c>
      <c r="BN35" s="57">
        <v>0</v>
      </c>
      <c r="BO35" s="57">
        <v>0</v>
      </c>
      <c r="BP35" s="57">
        <v>0</v>
      </c>
      <c r="BQ35" s="57">
        <v>0</v>
      </c>
      <c r="BR35" s="57">
        <v>0</v>
      </c>
      <c r="BS35" s="57">
        <v>0</v>
      </c>
      <c r="BT35" s="57">
        <v>2</v>
      </c>
      <c r="BU35" s="57">
        <v>0</v>
      </c>
      <c r="BV35" s="57">
        <v>1</v>
      </c>
      <c r="BW35" s="57">
        <v>0</v>
      </c>
      <c r="BX35" s="6" t="b">
        <f>BA35='C-1'!AW35</f>
        <v>1</v>
      </c>
      <c r="BY35" s="6" t="s">
        <v>129</v>
      </c>
      <c r="BZ35" s="142">
        <f>SUM(CA35:CV35)</f>
        <v>24</v>
      </c>
      <c r="CA35" s="142">
        <v>1</v>
      </c>
      <c r="CB35" s="142">
        <v>2</v>
      </c>
      <c r="CC35" s="142">
        <v>8</v>
      </c>
      <c r="CD35" s="142">
        <v>1</v>
      </c>
      <c r="CE35" s="142">
        <v>4</v>
      </c>
      <c r="CF35" s="142">
        <v>0</v>
      </c>
      <c r="CG35" s="142">
        <v>0</v>
      </c>
      <c r="CH35" s="142">
        <v>0</v>
      </c>
      <c r="CI35" s="142">
        <v>0</v>
      </c>
      <c r="CJ35" s="142">
        <v>0</v>
      </c>
      <c r="CK35" s="142">
        <v>0</v>
      </c>
      <c r="CL35" s="142">
        <v>4</v>
      </c>
      <c r="CM35" s="142">
        <v>0</v>
      </c>
      <c r="CN35" s="142">
        <v>0</v>
      </c>
      <c r="CO35" s="142">
        <v>0</v>
      </c>
      <c r="CP35" s="142">
        <v>0</v>
      </c>
      <c r="CQ35" s="142">
        <v>0</v>
      </c>
      <c r="CR35" s="142">
        <v>1</v>
      </c>
      <c r="CS35" s="142">
        <v>3</v>
      </c>
      <c r="CT35" s="142">
        <v>0</v>
      </c>
      <c r="CU35" s="142">
        <v>0</v>
      </c>
      <c r="CV35" s="142">
        <v>0</v>
      </c>
      <c r="CW35" s="6" t="b">
        <f>+BZ35='C-1'!BP35</f>
        <v>1</v>
      </c>
      <c r="CX35" s="6" t="b">
        <f>'C-1'!BP35=SUM('C-5'!CA35:CV35)</f>
        <v>1</v>
      </c>
      <c r="CY35" s="6" t="s">
        <v>129</v>
      </c>
      <c r="CZ35" s="365">
        <f>SUM(DA35:DV35)</f>
        <v>114</v>
      </c>
      <c r="DA35" s="365">
        <f t="shared" si="42"/>
        <v>1</v>
      </c>
      <c r="DB35" s="365">
        <f t="shared" si="42"/>
        <v>5</v>
      </c>
      <c r="DC35" s="365">
        <f t="shared" si="42"/>
        <v>47</v>
      </c>
      <c r="DD35" s="365">
        <f t="shared" si="42"/>
        <v>11</v>
      </c>
      <c r="DE35" s="365">
        <f t="shared" si="42"/>
        <v>9</v>
      </c>
      <c r="DF35" s="365">
        <f t="shared" si="42"/>
        <v>5</v>
      </c>
      <c r="DG35" s="365">
        <f t="shared" si="42"/>
        <v>1</v>
      </c>
      <c r="DH35" s="365">
        <f t="shared" si="42"/>
        <v>0</v>
      </c>
      <c r="DI35" s="365">
        <f t="shared" si="42"/>
        <v>0</v>
      </c>
      <c r="DJ35" s="365">
        <f t="shared" si="42"/>
        <v>0</v>
      </c>
      <c r="DK35" s="365">
        <f t="shared" si="43"/>
        <v>0</v>
      </c>
      <c r="DL35" s="365">
        <f t="shared" si="43"/>
        <v>28</v>
      </c>
      <c r="DM35" s="365">
        <f t="shared" si="43"/>
        <v>0</v>
      </c>
      <c r="DN35" s="365">
        <f t="shared" si="43"/>
        <v>0</v>
      </c>
      <c r="DO35" s="365">
        <f t="shared" si="43"/>
        <v>0</v>
      </c>
      <c r="DP35" s="365">
        <f t="shared" si="43"/>
        <v>0</v>
      </c>
      <c r="DQ35" s="365">
        <f t="shared" si="43"/>
        <v>0</v>
      </c>
      <c r="DR35" s="365">
        <f t="shared" si="43"/>
        <v>1</v>
      </c>
      <c r="DS35" s="365">
        <f t="shared" si="43"/>
        <v>5</v>
      </c>
      <c r="DT35" s="365">
        <f t="shared" si="43"/>
        <v>0</v>
      </c>
      <c r="DU35" s="365">
        <f t="shared" si="43"/>
        <v>1</v>
      </c>
      <c r="DV35" s="370">
        <f>+X35+AX35+BW35+CV35</f>
        <v>0</v>
      </c>
      <c r="DW35" s="6" t="b">
        <f>CZ35='C-1'!CM35</f>
        <v>1</v>
      </c>
    </row>
    <row r="36" spans="1:127" x14ac:dyDescent="0.35">
      <c r="A36" s="175" t="s">
        <v>517</v>
      </c>
      <c r="B36" s="179">
        <f>SUM(C36:X36)</f>
        <v>21</v>
      </c>
      <c r="C36" s="179">
        <v>0</v>
      </c>
      <c r="D36" s="179">
        <v>0</v>
      </c>
      <c r="E36" s="179">
        <v>7</v>
      </c>
      <c r="F36" s="179">
        <v>0</v>
      </c>
      <c r="G36" s="179">
        <v>0</v>
      </c>
      <c r="H36" s="179">
        <v>0</v>
      </c>
      <c r="I36" s="179">
        <v>0</v>
      </c>
      <c r="J36" s="179">
        <v>0</v>
      </c>
      <c r="K36" s="179">
        <v>0</v>
      </c>
      <c r="L36" s="179">
        <v>0</v>
      </c>
      <c r="M36" s="179">
        <v>0</v>
      </c>
      <c r="N36" s="179">
        <v>9</v>
      </c>
      <c r="O36" s="179">
        <v>0</v>
      </c>
      <c r="P36" s="179">
        <v>0</v>
      </c>
      <c r="Q36" s="179">
        <v>5</v>
      </c>
      <c r="R36" s="179">
        <v>0</v>
      </c>
      <c r="S36" s="179">
        <v>0</v>
      </c>
      <c r="T36" s="179">
        <v>0</v>
      </c>
      <c r="U36" s="179">
        <v>0</v>
      </c>
      <c r="V36" s="179">
        <v>0</v>
      </c>
      <c r="W36" s="179">
        <v>0</v>
      </c>
      <c r="X36" s="179">
        <v>0</v>
      </c>
      <c r="Y36" s="175" t="b">
        <f>B36='C-1'!G36</f>
        <v>1</v>
      </c>
      <c r="AA36" s="175" t="s">
        <v>517</v>
      </c>
      <c r="AB36" s="57">
        <f>SUM(AC36:AX36)</f>
        <v>14</v>
      </c>
      <c r="AC36" s="57">
        <v>1</v>
      </c>
      <c r="AD36" s="57">
        <v>0</v>
      </c>
      <c r="AE36" s="57">
        <v>2</v>
      </c>
      <c r="AF36" s="57">
        <v>1</v>
      </c>
      <c r="AG36" s="57">
        <v>1</v>
      </c>
      <c r="AH36" s="57">
        <v>0</v>
      </c>
      <c r="AI36" s="57">
        <v>6</v>
      </c>
      <c r="AJ36" s="158">
        <v>0</v>
      </c>
      <c r="AK36" s="158">
        <v>0</v>
      </c>
      <c r="AL36" s="158">
        <v>0</v>
      </c>
      <c r="AM36" s="158">
        <v>0</v>
      </c>
      <c r="AN36" s="158">
        <v>2</v>
      </c>
      <c r="AO36" s="57">
        <v>0</v>
      </c>
      <c r="AP36" s="57">
        <v>0</v>
      </c>
      <c r="AQ36" s="57">
        <v>0</v>
      </c>
      <c r="AR36" s="57">
        <v>0</v>
      </c>
      <c r="AS36" s="57">
        <v>0</v>
      </c>
      <c r="AT36" s="57">
        <v>1</v>
      </c>
      <c r="AU36" s="57">
        <v>0</v>
      </c>
      <c r="AV36" s="57">
        <v>0</v>
      </c>
      <c r="AW36" s="57">
        <v>0</v>
      </c>
      <c r="AX36" s="57">
        <v>0</v>
      </c>
      <c r="AY36" s="155" t="b">
        <f>AB36='C-1'!AA36</f>
        <v>1</v>
      </c>
      <c r="AZ36" s="6" t="s">
        <v>130</v>
      </c>
      <c r="BA36" s="57">
        <f>SUM(BB36:BW36)</f>
        <v>13</v>
      </c>
      <c r="BB36" s="57">
        <v>2</v>
      </c>
      <c r="BC36" s="57">
        <v>0</v>
      </c>
      <c r="BD36" s="57">
        <v>5</v>
      </c>
      <c r="BE36" s="57">
        <v>0</v>
      </c>
      <c r="BF36" s="57">
        <v>2</v>
      </c>
      <c r="BG36" s="57">
        <v>0</v>
      </c>
      <c r="BH36" s="57">
        <v>0</v>
      </c>
      <c r="BI36" s="57">
        <v>1</v>
      </c>
      <c r="BJ36" s="57">
        <v>0</v>
      </c>
      <c r="BK36" s="57">
        <v>0</v>
      </c>
      <c r="BL36" s="57">
        <v>0</v>
      </c>
      <c r="BM36" s="57">
        <v>3</v>
      </c>
      <c r="BN36" s="57">
        <v>0</v>
      </c>
      <c r="BO36" s="57">
        <v>0</v>
      </c>
      <c r="BP36" s="57">
        <v>0</v>
      </c>
      <c r="BQ36" s="57">
        <v>0</v>
      </c>
      <c r="BR36" s="57">
        <v>0</v>
      </c>
      <c r="BS36" s="57">
        <v>0</v>
      </c>
      <c r="BT36" s="57">
        <v>0</v>
      </c>
      <c r="BU36" s="57">
        <v>0</v>
      </c>
      <c r="BV36" s="57">
        <v>0</v>
      </c>
      <c r="BW36" s="57">
        <v>0</v>
      </c>
      <c r="BX36" s="6" t="b">
        <f>BA36='C-1'!AW36</f>
        <v>1</v>
      </c>
      <c r="BY36" s="6" t="s">
        <v>130</v>
      </c>
      <c r="BZ36" s="142">
        <f>SUM(CA36:CV36)</f>
        <v>164</v>
      </c>
      <c r="CA36" s="142">
        <v>0</v>
      </c>
      <c r="CB36" s="142">
        <v>0</v>
      </c>
      <c r="CC36" s="142">
        <v>2</v>
      </c>
      <c r="CD36" s="142">
        <v>1</v>
      </c>
      <c r="CE36" s="142">
        <v>0</v>
      </c>
      <c r="CF36" s="142">
        <v>0</v>
      </c>
      <c r="CG36" s="142">
        <v>0</v>
      </c>
      <c r="CH36" s="142">
        <v>0</v>
      </c>
      <c r="CI36" s="142">
        <v>0</v>
      </c>
      <c r="CJ36" s="142">
        <v>0</v>
      </c>
      <c r="CK36" s="142">
        <v>0</v>
      </c>
      <c r="CL36" s="142">
        <v>9</v>
      </c>
      <c r="CM36" s="142">
        <v>0</v>
      </c>
      <c r="CN36" s="142">
        <v>0</v>
      </c>
      <c r="CO36" s="142">
        <v>1</v>
      </c>
      <c r="CP36" s="142">
        <v>0</v>
      </c>
      <c r="CQ36" s="142">
        <v>0</v>
      </c>
      <c r="CR36" s="142">
        <v>0</v>
      </c>
      <c r="CS36" s="142">
        <v>0</v>
      </c>
      <c r="CT36" s="142">
        <v>0</v>
      </c>
      <c r="CU36" s="142">
        <v>0</v>
      </c>
      <c r="CV36" s="142">
        <v>151</v>
      </c>
      <c r="CW36" s="6" t="b">
        <f>+BZ36='C-1'!BP36</f>
        <v>1</v>
      </c>
      <c r="CX36" s="6" t="b">
        <f>'C-1'!BP36=SUM('C-5'!CA36:CV36)</f>
        <v>1</v>
      </c>
      <c r="CY36" s="6" t="s">
        <v>130</v>
      </c>
      <c r="CZ36" s="365">
        <f>SUM(DA36:DV36)</f>
        <v>212</v>
      </c>
      <c r="DA36" s="365">
        <f t="shared" si="42"/>
        <v>3</v>
      </c>
      <c r="DB36" s="365">
        <f t="shared" si="42"/>
        <v>0</v>
      </c>
      <c r="DC36" s="365">
        <f t="shared" si="42"/>
        <v>16</v>
      </c>
      <c r="DD36" s="365">
        <f t="shared" si="42"/>
        <v>2</v>
      </c>
      <c r="DE36" s="365">
        <f t="shared" si="42"/>
        <v>3</v>
      </c>
      <c r="DF36" s="365">
        <f t="shared" si="42"/>
        <v>0</v>
      </c>
      <c r="DG36" s="365">
        <f t="shared" si="42"/>
        <v>6</v>
      </c>
      <c r="DH36" s="365">
        <f t="shared" si="42"/>
        <v>1</v>
      </c>
      <c r="DI36" s="365">
        <f t="shared" si="42"/>
        <v>0</v>
      </c>
      <c r="DJ36" s="365">
        <f t="shared" si="42"/>
        <v>0</v>
      </c>
      <c r="DK36" s="365">
        <f t="shared" si="43"/>
        <v>0</v>
      </c>
      <c r="DL36" s="365">
        <f t="shared" si="43"/>
        <v>23</v>
      </c>
      <c r="DM36" s="365">
        <f t="shared" si="43"/>
        <v>0</v>
      </c>
      <c r="DN36" s="365">
        <f t="shared" si="43"/>
        <v>0</v>
      </c>
      <c r="DO36" s="365">
        <f t="shared" si="43"/>
        <v>6</v>
      </c>
      <c r="DP36" s="365">
        <f t="shared" si="43"/>
        <v>0</v>
      </c>
      <c r="DQ36" s="365">
        <f t="shared" si="43"/>
        <v>0</v>
      </c>
      <c r="DR36" s="365">
        <f t="shared" si="43"/>
        <v>1</v>
      </c>
      <c r="DS36" s="365">
        <f t="shared" si="43"/>
        <v>0</v>
      </c>
      <c r="DT36" s="365">
        <f t="shared" si="43"/>
        <v>0</v>
      </c>
      <c r="DU36" s="365">
        <f t="shared" si="43"/>
        <v>0</v>
      </c>
      <c r="DV36" s="370">
        <f>+X36+AX36+BW36+CV36</f>
        <v>151</v>
      </c>
      <c r="DW36" s="6" t="b">
        <f>CZ36='C-1'!CM36</f>
        <v>1</v>
      </c>
    </row>
    <row r="37" spans="1:127" x14ac:dyDescent="0.35">
      <c r="A37" s="175" t="s">
        <v>518</v>
      </c>
      <c r="B37" s="179">
        <f>SUM(C37:X37)</f>
        <v>11</v>
      </c>
      <c r="C37" s="179">
        <v>0</v>
      </c>
      <c r="D37" s="179">
        <v>0</v>
      </c>
      <c r="E37" s="179">
        <v>3</v>
      </c>
      <c r="F37" s="179">
        <v>0</v>
      </c>
      <c r="G37" s="179">
        <v>1</v>
      </c>
      <c r="H37" s="179">
        <v>0</v>
      </c>
      <c r="I37" s="179">
        <v>0</v>
      </c>
      <c r="J37" s="179">
        <v>0</v>
      </c>
      <c r="K37" s="179">
        <v>0</v>
      </c>
      <c r="L37" s="179">
        <v>0</v>
      </c>
      <c r="M37" s="179">
        <v>5</v>
      </c>
      <c r="N37" s="179">
        <v>0</v>
      </c>
      <c r="O37" s="179">
        <v>0</v>
      </c>
      <c r="P37" s="179">
        <v>0</v>
      </c>
      <c r="Q37" s="179">
        <v>0</v>
      </c>
      <c r="R37" s="179">
        <v>0</v>
      </c>
      <c r="S37" s="179">
        <v>0</v>
      </c>
      <c r="T37" s="179">
        <v>0</v>
      </c>
      <c r="U37" s="179">
        <v>2</v>
      </c>
      <c r="V37" s="179">
        <v>0</v>
      </c>
      <c r="W37" s="179">
        <v>0</v>
      </c>
      <c r="X37" s="179">
        <v>0</v>
      </c>
      <c r="Y37" s="175" t="b">
        <f>B37='C-1'!G37</f>
        <v>1</v>
      </c>
      <c r="AA37" s="175" t="s">
        <v>518</v>
      </c>
      <c r="AB37" s="57">
        <f>SUM(AC37:AX37)</f>
        <v>5</v>
      </c>
      <c r="AC37" s="57">
        <v>0</v>
      </c>
      <c r="AD37" s="57">
        <v>0</v>
      </c>
      <c r="AE37" s="57">
        <v>0</v>
      </c>
      <c r="AF37" s="57">
        <v>0</v>
      </c>
      <c r="AG37" s="57">
        <v>0</v>
      </c>
      <c r="AH37" s="57">
        <v>0</v>
      </c>
      <c r="AI37" s="57">
        <v>0</v>
      </c>
      <c r="AJ37" s="158">
        <v>0</v>
      </c>
      <c r="AK37" s="158">
        <v>0</v>
      </c>
      <c r="AL37" s="158">
        <v>0</v>
      </c>
      <c r="AM37" s="158">
        <v>3</v>
      </c>
      <c r="AN37" s="158">
        <v>1</v>
      </c>
      <c r="AO37" s="57">
        <v>0</v>
      </c>
      <c r="AP37" s="57">
        <v>0</v>
      </c>
      <c r="AQ37" s="57">
        <v>0</v>
      </c>
      <c r="AR37" s="57">
        <v>0</v>
      </c>
      <c r="AS37" s="57">
        <v>0</v>
      </c>
      <c r="AT37" s="57">
        <v>0</v>
      </c>
      <c r="AU37" s="57">
        <v>1</v>
      </c>
      <c r="AV37" s="57">
        <v>0</v>
      </c>
      <c r="AW37" s="57">
        <v>0</v>
      </c>
      <c r="AX37" s="57">
        <v>0</v>
      </c>
      <c r="AY37" s="155" t="b">
        <f>AB37='C-1'!AA37</f>
        <v>1</v>
      </c>
      <c r="AZ37" s="6" t="s">
        <v>133</v>
      </c>
      <c r="BA37" s="57">
        <f>SUM(BB37:BW37)</f>
        <v>9</v>
      </c>
      <c r="BB37" s="57">
        <v>0</v>
      </c>
      <c r="BC37" s="57">
        <v>0</v>
      </c>
      <c r="BD37" s="57">
        <v>1</v>
      </c>
      <c r="BE37" s="57">
        <v>0</v>
      </c>
      <c r="BF37" s="57">
        <v>0</v>
      </c>
      <c r="BG37" s="57">
        <v>0</v>
      </c>
      <c r="BH37" s="57">
        <v>0</v>
      </c>
      <c r="BI37" s="57">
        <v>0</v>
      </c>
      <c r="BJ37" s="57">
        <v>0</v>
      </c>
      <c r="BK37" s="57">
        <v>0</v>
      </c>
      <c r="BL37" s="57">
        <v>6</v>
      </c>
      <c r="BM37" s="57">
        <v>1</v>
      </c>
      <c r="BN37" s="57">
        <v>0</v>
      </c>
      <c r="BO37" s="57">
        <v>0</v>
      </c>
      <c r="BP37" s="57">
        <v>0</v>
      </c>
      <c r="BQ37" s="57">
        <v>0</v>
      </c>
      <c r="BR37" s="57">
        <v>0</v>
      </c>
      <c r="BS37" s="57">
        <v>0</v>
      </c>
      <c r="BT37" s="57">
        <v>1</v>
      </c>
      <c r="BU37" s="57">
        <v>0</v>
      </c>
      <c r="BV37" s="57">
        <v>0</v>
      </c>
      <c r="BW37" s="57">
        <v>0</v>
      </c>
      <c r="BX37" s="6" t="b">
        <f>BA37='C-1'!AW37</f>
        <v>1</v>
      </c>
      <c r="BY37" s="6" t="s">
        <v>133</v>
      </c>
      <c r="BZ37" s="142">
        <f>SUM(CA37:CV37)</f>
        <v>12</v>
      </c>
      <c r="CA37" s="142">
        <v>0</v>
      </c>
      <c r="CB37" s="142">
        <v>1</v>
      </c>
      <c r="CC37" s="142">
        <v>2</v>
      </c>
      <c r="CD37" s="142">
        <v>0</v>
      </c>
      <c r="CE37" s="142">
        <v>0</v>
      </c>
      <c r="CF37" s="142">
        <v>0</v>
      </c>
      <c r="CG37" s="142">
        <v>0</v>
      </c>
      <c r="CH37" s="142">
        <v>0</v>
      </c>
      <c r="CI37" s="142">
        <v>0</v>
      </c>
      <c r="CJ37" s="142">
        <v>0</v>
      </c>
      <c r="CK37" s="142">
        <v>0</v>
      </c>
      <c r="CL37" s="142">
        <v>0</v>
      </c>
      <c r="CM37" s="142">
        <v>0</v>
      </c>
      <c r="CN37" s="142">
        <v>0</v>
      </c>
      <c r="CO37" s="142">
        <v>0</v>
      </c>
      <c r="CP37" s="142">
        <v>0</v>
      </c>
      <c r="CQ37" s="142">
        <v>0</v>
      </c>
      <c r="CR37" s="142">
        <v>0</v>
      </c>
      <c r="CS37" s="142">
        <v>8</v>
      </c>
      <c r="CT37" s="142">
        <v>0</v>
      </c>
      <c r="CU37" s="142">
        <v>0</v>
      </c>
      <c r="CV37" s="142">
        <v>1</v>
      </c>
      <c r="CW37" s="6" t="b">
        <f>+BZ37='C-1'!BP37</f>
        <v>1</v>
      </c>
      <c r="CX37" s="6" t="b">
        <f>'C-1'!BP37=SUM('C-5'!CA37:CV37)</f>
        <v>1</v>
      </c>
      <c r="CY37" s="6" t="s">
        <v>133</v>
      </c>
      <c r="CZ37" s="365">
        <f>SUM(DA37:DV37)</f>
        <v>37</v>
      </c>
      <c r="DA37" s="365">
        <f t="shared" si="42"/>
        <v>0</v>
      </c>
      <c r="DB37" s="365">
        <f t="shared" si="42"/>
        <v>1</v>
      </c>
      <c r="DC37" s="365">
        <f t="shared" si="42"/>
        <v>6</v>
      </c>
      <c r="DD37" s="365">
        <f t="shared" si="42"/>
        <v>0</v>
      </c>
      <c r="DE37" s="365">
        <f t="shared" si="42"/>
        <v>1</v>
      </c>
      <c r="DF37" s="365">
        <f t="shared" si="42"/>
        <v>0</v>
      </c>
      <c r="DG37" s="365">
        <f t="shared" si="42"/>
        <v>0</v>
      </c>
      <c r="DH37" s="365">
        <f t="shared" si="42"/>
        <v>0</v>
      </c>
      <c r="DI37" s="365">
        <f t="shared" si="42"/>
        <v>0</v>
      </c>
      <c r="DJ37" s="365">
        <f t="shared" si="42"/>
        <v>0</v>
      </c>
      <c r="DK37" s="365">
        <f t="shared" si="43"/>
        <v>14</v>
      </c>
      <c r="DL37" s="365">
        <f t="shared" si="43"/>
        <v>2</v>
      </c>
      <c r="DM37" s="365">
        <f t="shared" si="43"/>
        <v>0</v>
      </c>
      <c r="DN37" s="365">
        <f t="shared" si="43"/>
        <v>0</v>
      </c>
      <c r="DO37" s="365">
        <f t="shared" si="43"/>
        <v>0</v>
      </c>
      <c r="DP37" s="365">
        <f t="shared" si="43"/>
        <v>0</v>
      </c>
      <c r="DQ37" s="365">
        <f t="shared" si="43"/>
        <v>0</v>
      </c>
      <c r="DR37" s="365">
        <f t="shared" si="43"/>
        <v>0</v>
      </c>
      <c r="DS37" s="365">
        <f t="shared" si="43"/>
        <v>12</v>
      </c>
      <c r="DT37" s="365">
        <f t="shared" si="43"/>
        <v>0</v>
      </c>
      <c r="DU37" s="365">
        <f t="shared" si="43"/>
        <v>0</v>
      </c>
      <c r="DV37" s="370">
        <f>+X37+AX37+BW37+CV37</f>
        <v>1</v>
      </c>
      <c r="DW37" s="6" t="b">
        <f>CZ37='C-1'!CM37</f>
        <v>1</v>
      </c>
    </row>
    <row r="38" spans="1:127" x14ac:dyDescent="0.35">
      <c r="A38" s="175" t="s">
        <v>519</v>
      </c>
      <c r="B38" s="179">
        <f>SUM(C38:X38)</f>
        <v>26</v>
      </c>
      <c r="C38" s="179">
        <v>0</v>
      </c>
      <c r="D38" s="179">
        <v>0</v>
      </c>
      <c r="E38" s="179">
        <v>11</v>
      </c>
      <c r="F38" s="179">
        <v>0</v>
      </c>
      <c r="G38" s="179">
        <v>2</v>
      </c>
      <c r="H38" s="179">
        <v>0</v>
      </c>
      <c r="I38" s="179">
        <v>0</v>
      </c>
      <c r="J38" s="179">
        <v>0</v>
      </c>
      <c r="K38" s="179">
        <v>0</v>
      </c>
      <c r="L38" s="179">
        <v>0</v>
      </c>
      <c r="M38" s="179">
        <v>0</v>
      </c>
      <c r="N38" s="179">
        <v>8</v>
      </c>
      <c r="O38" s="179">
        <v>0</v>
      </c>
      <c r="P38" s="179">
        <v>0</v>
      </c>
      <c r="Q38" s="179">
        <v>4</v>
      </c>
      <c r="R38" s="179">
        <v>1</v>
      </c>
      <c r="S38" s="179">
        <v>0</v>
      </c>
      <c r="T38" s="179">
        <v>0</v>
      </c>
      <c r="U38" s="179">
        <v>0</v>
      </c>
      <c r="V38" s="179">
        <v>0</v>
      </c>
      <c r="W38" s="179">
        <v>0</v>
      </c>
      <c r="X38" s="179">
        <v>0</v>
      </c>
      <c r="Y38" s="175" t="b">
        <f>B38='C-1'!G38</f>
        <v>1</v>
      </c>
      <c r="AA38" s="175" t="s">
        <v>519</v>
      </c>
      <c r="AB38" s="57">
        <f>SUM(AC38:AX38)</f>
        <v>23</v>
      </c>
      <c r="AC38" s="57">
        <v>0</v>
      </c>
      <c r="AD38" s="57">
        <v>0</v>
      </c>
      <c r="AE38" s="57">
        <v>5</v>
      </c>
      <c r="AF38" s="57">
        <v>0</v>
      </c>
      <c r="AG38" s="57">
        <v>0</v>
      </c>
      <c r="AH38" s="57">
        <v>0</v>
      </c>
      <c r="AI38" s="57">
        <v>8</v>
      </c>
      <c r="AJ38" s="158">
        <v>0</v>
      </c>
      <c r="AK38" s="158">
        <v>0</v>
      </c>
      <c r="AL38" s="158">
        <v>0</v>
      </c>
      <c r="AM38" s="158">
        <v>0</v>
      </c>
      <c r="AN38" s="158">
        <v>9</v>
      </c>
      <c r="AO38" s="57">
        <v>0</v>
      </c>
      <c r="AP38" s="57">
        <v>0</v>
      </c>
      <c r="AQ38" s="57">
        <v>0</v>
      </c>
      <c r="AR38" s="57">
        <v>1</v>
      </c>
      <c r="AS38" s="57">
        <v>0</v>
      </c>
      <c r="AT38" s="57">
        <v>0</v>
      </c>
      <c r="AU38" s="57">
        <v>0</v>
      </c>
      <c r="AV38" s="57">
        <v>0</v>
      </c>
      <c r="AW38" s="57">
        <v>0</v>
      </c>
      <c r="AX38" s="57">
        <v>0</v>
      </c>
      <c r="AY38" s="155" t="b">
        <f>AB38='C-1'!AA38</f>
        <v>1</v>
      </c>
      <c r="AZ38" s="6" t="s">
        <v>134</v>
      </c>
      <c r="BA38" s="57">
        <f>SUM(BB38:BW38)</f>
        <v>22</v>
      </c>
      <c r="BB38" s="57">
        <v>1</v>
      </c>
      <c r="BC38" s="57">
        <v>0</v>
      </c>
      <c r="BD38" s="57">
        <v>6</v>
      </c>
      <c r="BE38" s="57">
        <v>0</v>
      </c>
      <c r="BF38" s="57">
        <v>1</v>
      </c>
      <c r="BG38" s="57">
        <v>0</v>
      </c>
      <c r="BH38" s="57">
        <v>0</v>
      </c>
      <c r="BI38" s="57">
        <v>0</v>
      </c>
      <c r="BJ38" s="57">
        <v>0</v>
      </c>
      <c r="BK38" s="57">
        <v>0</v>
      </c>
      <c r="BL38" s="57">
        <v>0</v>
      </c>
      <c r="BM38" s="57">
        <v>6</v>
      </c>
      <c r="BN38" s="57">
        <v>0</v>
      </c>
      <c r="BO38" s="57">
        <v>0</v>
      </c>
      <c r="BP38" s="57">
        <v>6</v>
      </c>
      <c r="BQ38" s="57">
        <v>0</v>
      </c>
      <c r="BR38" s="57">
        <v>0</v>
      </c>
      <c r="BS38" s="57">
        <v>0</v>
      </c>
      <c r="BT38" s="57">
        <v>2</v>
      </c>
      <c r="BU38" s="57">
        <v>0</v>
      </c>
      <c r="BV38" s="57">
        <v>0</v>
      </c>
      <c r="BW38" s="57">
        <v>0</v>
      </c>
      <c r="BX38" s="6" t="b">
        <f>BA38='C-1'!AW38</f>
        <v>1</v>
      </c>
      <c r="BY38" s="6" t="s">
        <v>134</v>
      </c>
      <c r="BZ38" s="142">
        <f>SUM(CA38:CV38)</f>
        <v>34</v>
      </c>
      <c r="CA38" s="142">
        <v>0</v>
      </c>
      <c r="CB38" s="142">
        <v>1</v>
      </c>
      <c r="CC38" s="142">
        <v>19</v>
      </c>
      <c r="CD38" s="142">
        <v>0</v>
      </c>
      <c r="CE38" s="142">
        <v>1</v>
      </c>
      <c r="CF38" s="142">
        <v>0</v>
      </c>
      <c r="CG38" s="142">
        <v>0</v>
      </c>
      <c r="CH38" s="142">
        <v>0</v>
      </c>
      <c r="CI38" s="142">
        <v>0</v>
      </c>
      <c r="CJ38" s="142">
        <v>0</v>
      </c>
      <c r="CK38" s="142">
        <v>0</v>
      </c>
      <c r="CL38" s="142">
        <v>6</v>
      </c>
      <c r="CM38" s="142">
        <v>0</v>
      </c>
      <c r="CN38" s="142">
        <v>0</v>
      </c>
      <c r="CO38" s="142">
        <v>4</v>
      </c>
      <c r="CP38" s="142">
        <v>1</v>
      </c>
      <c r="CQ38" s="142">
        <v>0</v>
      </c>
      <c r="CR38" s="142">
        <v>0</v>
      </c>
      <c r="CS38" s="142">
        <v>2</v>
      </c>
      <c r="CT38" s="142">
        <v>0</v>
      </c>
      <c r="CU38" s="142">
        <v>0</v>
      </c>
      <c r="CV38" s="142">
        <v>0</v>
      </c>
      <c r="CW38" s="6" t="b">
        <f>+BZ38='C-1'!BP38</f>
        <v>1</v>
      </c>
      <c r="CX38" s="6" t="b">
        <f>'C-1'!BP38=SUM('C-5'!CA38:CV38)</f>
        <v>1</v>
      </c>
      <c r="CY38" s="6" t="s">
        <v>134</v>
      </c>
      <c r="CZ38" s="365">
        <f>SUM(DA38:DV38)</f>
        <v>105</v>
      </c>
      <c r="DA38" s="365">
        <f t="shared" si="42"/>
        <v>1</v>
      </c>
      <c r="DB38" s="365">
        <f t="shared" si="42"/>
        <v>1</v>
      </c>
      <c r="DC38" s="365">
        <f t="shared" si="42"/>
        <v>41</v>
      </c>
      <c r="DD38" s="365">
        <f t="shared" si="42"/>
        <v>0</v>
      </c>
      <c r="DE38" s="365">
        <f t="shared" si="42"/>
        <v>4</v>
      </c>
      <c r="DF38" s="365">
        <f t="shared" si="42"/>
        <v>0</v>
      </c>
      <c r="DG38" s="365">
        <f t="shared" si="42"/>
        <v>8</v>
      </c>
      <c r="DH38" s="365">
        <f t="shared" si="42"/>
        <v>0</v>
      </c>
      <c r="DI38" s="365">
        <f t="shared" si="42"/>
        <v>0</v>
      </c>
      <c r="DJ38" s="365">
        <f t="shared" si="42"/>
        <v>0</v>
      </c>
      <c r="DK38" s="365">
        <f t="shared" si="43"/>
        <v>0</v>
      </c>
      <c r="DL38" s="365">
        <f t="shared" si="43"/>
        <v>29</v>
      </c>
      <c r="DM38" s="365">
        <f t="shared" si="43"/>
        <v>0</v>
      </c>
      <c r="DN38" s="365">
        <f t="shared" si="43"/>
        <v>0</v>
      </c>
      <c r="DO38" s="365">
        <f t="shared" si="43"/>
        <v>14</v>
      </c>
      <c r="DP38" s="365">
        <f t="shared" si="43"/>
        <v>3</v>
      </c>
      <c r="DQ38" s="365">
        <f t="shared" si="43"/>
        <v>0</v>
      </c>
      <c r="DR38" s="365">
        <f t="shared" si="43"/>
        <v>0</v>
      </c>
      <c r="DS38" s="365">
        <f t="shared" si="43"/>
        <v>4</v>
      </c>
      <c r="DT38" s="365">
        <f t="shared" si="43"/>
        <v>0</v>
      </c>
      <c r="DU38" s="365">
        <f t="shared" si="43"/>
        <v>0</v>
      </c>
      <c r="DV38" s="370">
        <f>+X38+AX38+BW38+CV38</f>
        <v>0</v>
      </c>
      <c r="DW38" s="6" t="b">
        <f>CZ38='C-1'!CM38</f>
        <v>1</v>
      </c>
    </row>
    <row r="39" spans="1:127" x14ac:dyDescent="0.35">
      <c r="A39" s="185"/>
      <c r="B39" s="179"/>
      <c r="C39" s="179"/>
      <c r="D39" s="179"/>
      <c r="E39" s="179"/>
      <c r="F39" s="179"/>
      <c r="G39" s="179"/>
      <c r="H39" s="179"/>
      <c r="I39" s="179"/>
      <c r="J39" s="179"/>
      <c r="K39" s="179"/>
      <c r="L39" s="179"/>
      <c r="M39" s="179"/>
      <c r="N39" s="179"/>
      <c r="O39" s="179"/>
      <c r="P39" s="179"/>
      <c r="Q39" s="179"/>
      <c r="R39" s="179"/>
      <c r="S39" s="179"/>
      <c r="T39" s="179"/>
      <c r="U39" s="179"/>
      <c r="V39" s="179"/>
      <c r="W39" s="174"/>
      <c r="X39" s="186"/>
      <c r="AA39" s="17"/>
      <c r="AB39" s="57"/>
      <c r="AC39" s="57"/>
      <c r="AD39" s="57"/>
      <c r="AE39" s="57"/>
      <c r="AF39" s="57"/>
      <c r="AG39" s="57"/>
      <c r="AH39" s="57"/>
      <c r="AI39" s="57"/>
      <c r="AJ39" s="158"/>
      <c r="AK39" s="158"/>
      <c r="AL39" s="158"/>
      <c r="AM39" s="158"/>
      <c r="AN39" s="158"/>
      <c r="AO39" s="57"/>
      <c r="AP39" s="57"/>
      <c r="AQ39" s="57"/>
      <c r="AR39" s="57"/>
      <c r="AS39" s="57"/>
      <c r="AT39" s="57"/>
      <c r="AU39" s="57"/>
      <c r="AV39" s="57"/>
      <c r="AW39" s="146"/>
      <c r="AX39" s="14"/>
      <c r="AY39" s="155"/>
      <c r="AZ39" s="1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6" t="b">
        <f>BA39='C-1'!AW39</f>
        <v>1</v>
      </c>
      <c r="BY39" s="17"/>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6"/>
      <c r="CV39" s="146"/>
      <c r="CW39" s="6" t="b">
        <f>+BZ39='C-1'!BP39</f>
        <v>1</v>
      </c>
      <c r="CX39" s="6" t="b">
        <f>'C-1'!BP39=SUM('C-5'!CA39:CV39)</f>
        <v>1</v>
      </c>
      <c r="CY39" s="17"/>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9"/>
      <c r="DV39" s="370"/>
      <c r="DW39" s="6" t="b">
        <f>CZ39='C-1'!CM39</f>
        <v>1</v>
      </c>
    </row>
    <row r="40" spans="1:127" x14ac:dyDescent="0.35">
      <c r="A40" s="187" t="s">
        <v>50</v>
      </c>
      <c r="B40" s="188">
        <f>SUM(B41:B45)</f>
        <v>261</v>
      </c>
      <c r="C40" s="188">
        <f>SUM(C41:C45)</f>
        <v>1</v>
      </c>
      <c r="D40" s="188">
        <f>SUM(D41:D45)</f>
        <v>1</v>
      </c>
      <c r="E40" s="188">
        <f t="shared" ref="E40:X40" si="44">SUM(E41:E45)</f>
        <v>61</v>
      </c>
      <c r="F40" s="188">
        <f t="shared" si="44"/>
        <v>39</v>
      </c>
      <c r="G40" s="188">
        <f t="shared" si="44"/>
        <v>4</v>
      </c>
      <c r="H40" s="188">
        <f t="shared" si="44"/>
        <v>1</v>
      </c>
      <c r="I40" s="188">
        <f t="shared" si="44"/>
        <v>0</v>
      </c>
      <c r="J40" s="188">
        <f t="shared" si="44"/>
        <v>0</v>
      </c>
      <c r="K40" s="188">
        <f t="shared" si="44"/>
        <v>0</v>
      </c>
      <c r="L40" s="188">
        <f t="shared" si="44"/>
        <v>1</v>
      </c>
      <c r="M40" s="188">
        <f t="shared" si="44"/>
        <v>18</v>
      </c>
      <c r="N40" s="188">
        <f t="shared" si="44"/>
        <v>108</v>
      </c>
      <c r="O40" s="188">
        <f t="shared" si="44"/>
        <v>0</v>
      </c>
      <c r="P40" s="188">
        <f t="shared" si="44"/>
        <v>0</v>
      </c>
      <c r="Q40" s="188">
        <f t="shared" si="44"/>
        <v>21</v>
      </c>
      <c r="R40" s="188">
        <f t="shared" si="44"/>
        <v>4</v>
      </c>
      <c r="S40" s="188">
        <f t="shared" si="44"/>
        <v>0</v>
      </c>
      <c r="T40" s="188">
        <f>SUM(T41:T45)</f>
        <v>1</v>
      </c>
      <c r="U40" s="188">
        <f t="shared" si="44"/>
        <v>1</v>
      </c>
      <c r="V40" s="188">
        <f t="shared" si="44"/>
        <v>0</v>
      </c>
      <c r="W40" s="188">
        <f t="shared" si="44"/>
        <v>0</v>
      </c>
      <c r="X40" s="189">
        <f t="shared" si="44"/>
        <v>0</v>
      </c>
      <c r="Y40" s="175" t="b">
        <f>B40='C-1'!G40</f>
        <v>1</v>
      </c>
      <c r="AA40" s="15" t="s">
        <v>50</v>
      </c>
      <c r="AB40" s="10">
        <f>SUM(AB41:AB45)</f>
        <v>269</v>
      </c>
      <c r="AC40" s="10">
        <f t="shared" ref="AC40:AW40" si="45">SUM(AC41:AC45)</f>
        <v>3</v>
      </c>
      <c r="AD40" s="10">
        <f t="shared" si="45"/>
        <v>0</v>
      </c>
      <c r="AE40" s="10">
        <f t="shared" si="45"/>
        <v>64</v>
      </c>
      <c r="AF40" s="10">
        <f t="shared" si="45"/>
        <v>48</v>
      </c>
      <c r="AG40" s="10">
        <f t="shared" si="45"/>
        <v>8</v>
      </c>
      <c r="AH40" s="10">
        <f t="shared" si="45"/>
        <v>0</v>
      </c>
      <c r="AI40" s="10">
        <f t="shared" si="45"/>
        <v>23</v>
      </c>
      <c r="AJ40" s="159">
        <f t="shared" si="45"/>
        <v>0</v>
      </c>
      <c r="AK40" s="159">
        <f t="shared" si="45"/>
        <v>0</v>
      </c>
      <c r="AL40" s="159">
        <f t="shared" si="45"/>
        <v>1</v>
      </c>
      <c r="AM40" s="159">
        <f t="shared" si="45"/>
        <v>48</v>
      </c>
      <c r="AN40" s="159">
        <f t="shared" si="45"/>
        <v>57</v>
      </c>
      <c r="AO40" s="10">
        <f t="shared" si="45"/>
        <v>0</v>
      </c>
      <c r="AP40" s="10">
        <f t="shared" si="45"/>
        <v>0</v>
      </c>
      <c r="AQ40" s="10">
        <f t="shared" si="45"/>
        <v>0</v>
      </c>
      <c r="AR40" s="10">
        <f t="shared" si="45"/>
        <v>3</v>
      </c>
      <c r="AS40" s="10">
        <f t="shared" si="45"/>
        <v>0</v>
      </c>
      <c r="AT40" s="10">
        <f t="shared" si="45"/>
        <v>7</v>
      </c>
      <c r="AU40" s="10">
        <f t="shared" si="45"/>
        <v>7</v>
      </c>
      <c r="AV40" s="10">
        <f t="shared" si="45"/>
        <v>0</v>
      </c>
      <c r="AW40" s="10">
        <f t="shared" si="45"/>
        <v>0</v>
      </c>
      <c r="AX40" s="11">
        <f>SUM(AX41:AX45)</f>
        <v>0</v>
      </c>
      <c r="AY40" s="155" t="b">
        <f>AB40='C-1'!AA40</f>
        <v>1</v>
      </c>
      <c r="AZ40" s="15" t="s">
        <v>50</v>
      </c>
      <c r="BA40" s="10">
        <f>SUM(BA41:BA45)</f>
        <v>283</v>
      </c>
      <c r="BB40" s="10">
        <f>SUM(BB41:BB45)</f>
        <v>3</v>
      </c>
      <c r="BC40" s="10">
        <f>SUM(BC41:BC45)</f>
        <v>2</v>
      </c>
      <c r="BD40" s="10">
        <f t="shared" ref="BD40:BW40" si="46">SUM(BD41:BD45)</f>
        <v>69</v>
      </c>
      <c r="BE40" s="10">
        <f t="shared" si="46"/>
        <v>55</v>
      </c>
      <c r="BF40" s="10">
        <f t="shared" si="46"/>
        <v>25</v>
      </c>
      <c r="BG40" s="10">
        <f t="shared" si="46"/>
        <v>3</v>
      </c>
      <c r="BH40" s="10">
        <f t="shared" si="46"/>
        <v>0</v>
      </c>
      <c r="BI40" s="10">
        <f t="shared" si="46"/>
        <v>3</v>
      </c>
      <c r="BJ40" s="10">
        <f t="shared" si="46"/>
        <v>0</v>
      </c>
      <c r="BK40" s="10">
        <f t="shared" si="46"/>
        <v>1</v>
      </c>
      <c r="BL40" s="10">
        <f t="shared" si="46"/>
        <v>38</v>
      </c>
      <c r="BM40" s="10">
        <f t="shared" si="46"/>
        <v>49</v>
      </c>
      <c r="BN40" s="10">
        <f t="shared" si="46"/>
        <v>0</v>
      </c>
      <c r="BO40" s="10">
        <f t="shared" si="46"/>
        <v>0</v>
      </c>
      <c r="BP40" s="10">
        <f t="shared" si="46"/>
        <v>27</v>
      </c>
      <c r="BQ40" s="10">
        <f t="shared" si="46"/>
        <v>0</v>
      </c>
      <c r="BR40" s="10">
        <f t="shared" si="46"/>
        <v>0</v>
      </c>
      <c r="BS40" s="10">
        <f>SUM(BS41:BS45)</f>
        <v>7</v>
      </c>
      <c r="BT40" s="10">
        <f t="shared" si="46"/>
        <v>1</v>
      </c>
      <c r="BU40" s="10">
        <f t="shared" si="46"/>
        <v>0</v>
      </c>
      <c r="BV40" s="57">
        <v>0</v>
      </c>
      <c r="BW40" s="11">
        <f t="shared" si="46"/>
        <v>0</v>
      </c>
      <c r="BX40" s="6" t="b">
        <f>BA40='C-1'!AW40</f>
        <v>1</v>
      </c>
      <c r="BY40" s="15" t="s">
        <v>50</v>
      </c>
      <c r="BZ40" s="143">
        <f>SUM(BZ41:BZ45)</f>
        <v>243</v>
      </c>
      <c r="CA40" s="143">
        <f>SUM(CA41:CA45)</f>
        <v>6</v>
      </c>
      <c r="CB40" s="143">
        <f>SUM(CB41:CB45)</f>
        <v>21</v>
      </c>
      <c r="CC40" s="143">
        <f t="shared" ref="CC40:CV40" si="47">SUM(CC41:CC45)</f>
        <v>60</v>
      </c>
      <c r="CD40" s="143">
        <f t="shared" si="47"/>
        <v>23</v>
      </c>
      <c r="CE40" s="143">
        <f t="shared" si="47"/>
        <v>7</v>
      </c>
      <c r="CF40" s="143">
        <f t="shared" si="47"/>
        <v>0</v>
      </c>
      <c r="CG40" s="143">
        <f t="shared" si="47"/>
        <v>0</v>
      </c>
      <c r="CH40" s="143">
        <f t="shared" si="47"/>
        <v>21</v>
      </c>
      <c r="CI40" s="143">
        <f t="shared" si="47"/>
        <v>0</v>
      </c>
      <c r="CJ40" s="143">
        <f t="shared" si="47"/>
        <v>5</v>
      </c>
      <c r="CK40" s="143">
        <f t="shared" si="47"/>
        <v>0</v>
      </c>
      <c r="CL40" s="143">
        <f t="shared" si="47"/>
        <v>62</v>
      </c>
      <c r="CM40" s="143">
        <f t="shared" si="47"/>
        <v>0</v>
      </c>
      <c r="CN40" s="143">
        <f t="shared" si="47"/>
        <v>0</v>
      </c>
      <c r="CO40" s="143">
        <f t="shared" si="47"/>
        <v>9</v>
      </c>
      <c r="CP40" s="143">
        <f t="shared" si="47"/>
        <v>6</v>
      </c>
      <c r="CQ40" s="143">
        <f t="shared" si="47"/>
        <v>0</v>
      </c>
      <c r="CR40" s="143">
        <f t="shared" si="47"/>
        <v>1</v>
      </c>
      <c r="CS40" s="143">
        <f t="shared" si="47"/>
        <v>9</v>
      </c>
      <c r="CT40" s="143">
        <f t="shared" si="47"/>
        <v>0</v>
      </c>
      <c r="CU40" s="143">
        <f t="shared" si="47"/>
        <v>1</v>
      </c>
      <c r="CV40" s="145">
        <f t="shared" si="47"/>
        <v>12</v>
      </c>
      <c r="CW40" s="6" t="b">
        <f>+BZ40='C-1'!BP40</f>
        <v>1</v>
      </c>
      <c r="CX40" s="6" t="b">
        <f>'C-1'!BP40=SUM('C-5'!CA40:CV40)</f>
        <v>1</v>
      </c>
      <c r="CY40" s="15" t="s">
        <v>50</v>
      </c>
      <c r="CZ40" s="371">
        <f>SUM(CZ41:CZ45)</f>
        <v>1056</v>
      </c>
      <c r="DA40" s="371">
        <f>SUM(DA41:DA45)</f>
        <v>13</v>
      </c>
      <c r="DB40" s="371">
        <f>SUM(DB41:DB45)</f>
        <v>24</v>
      </c>
      <c r="DC40" s="371">
        <f t="shared" ref="DC40:DV40" si="48">SUM(DC41:DC45)</f>
        <v>254</v>
      </c>
      <c r="DD40" s="371">
        <f t="shared" si="48"/>
        <v>165</v>
      </c>
      <c r="DE40" s="371">
        <f t="shared" si="48"/>
        <v>44</v>
      </c>
      <c r="DF40" s="371">
        <f t="shared" si="48"/>
        <v>4</v>
      </c>
      <c r="DG40" s="371">
        <f t="shared" si="48"/>
        <v>23</v>
      </c>
      <c r="DH40" s="371">
        <f t="shared" si="48"/>
        <v>24</v>
      </c>
      <c r="DI40" s="371">
        <f t="shared" si="48"/>
        <v>0</v>
      </c>
      <c r="DJ40" s="371">
        <f t="shared" si="48"/>
        <v>8</v>
      </c>
      <c r="DK40" s="371">
        <f t="shared" si="48"/>
        <v>104</v>
      </c>
      <c r="DL40" s="371">
        <f t="shared" si="48"/>
        <v>276</v>
      </c>
      <c r="DM40" s="371">
        <f t="shared" si="48"/>
        <v>0</v>
      </c>
      <c r="DN40" s="371">
        <f t="shared" si="48"/>
        <v>0</v>
      </c>
      <c r="DO40" s="371">
        <f t="shared" si="48"/>
        <v>57</v>
      </c>
      <c r="DP40" s="371">
        <f t="shared" si="48"/>
        <v>13</v>
      </c>
      <c r="DQ40" s="371">
        <f t="shared" si="48"/>
        <v>0</v>
      </c>
      <c r="DR40" s="371">
        <f>SUM(DR41:DR45)</f>
        <v>16</v>
      </c>
      <c r="DS40" s="371">
        <f>SUM(DS41:DS45)</f>
        <v>18</v>
      </c>
      <c r="DT40" s="371">
        <f t="shared" si="48"/>
        <v>0</v>
      </c>
      <c r="DU40" s="371">
        <f t="shared" si="48"/>
        <v>1</v>
      </c>
      <c r="DV40" s="372">
        <f t="shared" si="48"/>
        <v>12</v>
      </c>
      <c r="DW40" s="6" t="b">
        <f>CZ40='C-1'!CM40</f>
        <v>1</v>
      </c>
    </row>
    <row r="41" spans="1:127" x14ac:dyDescent="0.35">
      <c r="A41" s="192" t="s">
        <v>406</v>
      </c>
      <c r="B41" s="179">
        <f>SUM(C41:X41)</f>
        <v>69</v>
      </c>
      <c r="C41" s="179">
        <v>1</v>
      </c>
      <c r="D41" s="179">
        <v>0</v>
      </c>
      <c r="E41" s="179">
        <v>0</v>
      </c>
      <c r="F41" s="179">
        <v>0</v>
      </c>
      <c r="G41" s="179">
        <v>0</v>
      </c>
      <c r="H41" s="179">
        <v>0</v>
      </c>
      <c r="I41" s="179">
        <v>0</v>
      </c>
      <c r="J41" s="179">
        <v>0</v>
      </c>
      <c r="K41" s="179">
        <v>0</v>
      </c>
      <c r="L41" s="179">
        <v>1</v>
      </c>
      <c r="M41" s="179">
        <v>18</v>
      </c>
      <c r="N41" s="179">
        <v>47</v>
      </c>
      <c r="O41" s="179">
        <v>0</v>
      </c>
      <c r="P41" s="179">
        <v>0</v>
      </c>
      <c r="Q41" s="179">
        <v>0</v>
      </c>
      <c r="R41" s="179">
        <v>1</v>
      </c>
      <c r="S41" s="179">
        <v>0</v>
      </c>
      <c r="T41" s="179">
        <v>0</v>
      </c>
      <c r="U41" s="179">
        <v>1</v>
      </c>
      <c r="V41" s="179">
        <v>0</v>
      </c>
      <c r="W41" s="179">
        <v>0</v>
      </c>
      <c r="X41" s="179">
        <v>0</v>
      </c>
      <c r="Y41" s="175" t="b">
        <f>B41='C-1'!G41</f>
        <v>1</v>
      </c>
      <c r="AA41" s="192" t="s">
        <v>406</v>
      </c>
      <c r="AB41" s="57">
        <f>SUM(AC41:AX41)</f>
        <v>74</v>
      </c>
      <c r="AC41" s="57">
        <v>3</v>
      </c>
      <c r="AD41" s="57">
        <v>0</v>
      </c>
      <c r="AE41" s="57">
        <v>0</v>
      </c>
      <c r="AF41" s="57">
        <v>0</v>
      </c>
      <c r="AG41" s="57">
        <v>0</v>
      </c>
      <c r="AH41" s="57">
        <v>0</v>
      </c>
      <c r="AI41" s="57">
        <v>0</v>
      </c>
      <c r="AJ41" s="158">
        <v>0</v>
      </c>
      <c r="AK41" s="158">
        <v>0</v>
      </c>
      <c r="AL41" s="158">
        <v>0</v>
      </c>
      <c r="AM41" s="158">
        <v>44</v>
      </c>
      <c r="AN41" s="158">
        <v>26</v>
      </c>
      <c r="AO41" s="57">
        <v>0</v>
      </c>
      <c r="AP41" s="57">
        <v>0</v>
      </c>
      <c r="AQ41" s="57">
        <v>0</v>
      </c>
      <c r="AR41" s="57">
        <v>1</v>
      </c>
      <c r="AS41" s="57">
        <v>0</v>
      </c>
      <c r="AT41" s="57">
        <v>0</v>
      </c>
      <c r="AU41" s="57">
        <v>0</v>
      </c>
      <c r="AV41" s="57">
        <v>0</v>
      </c>
      <c r="AW41" s="57">
        <v>0</v>
      </c>
      <c r="AX41" s="57">
        <v>0</v>
      </c>
      <c r="AY41" s="155" t="b">
        <f>AB41='C-1'!AA41</f>
        <v>1</v>
      </c>
      <c r="AZ41" s="16" t="s">
        <v>406</v>
      </c>
      <c r="BA41" s="57">
        <f>SUM(BB41:BW41)</f>
        <v>55</v>
      </c>
      <c r="BB41" s="57">
        <v>3</v>
      </c>
      <c r="BC41" s="57">
        <v>0</v>
      </c>
      <c r="BD41" s="57">
        <v>0</v>
      </c>
      <c r="BE41" s="57">
        <v>0</v>
      </c>
      <c r="BF41" s="57">
        <v>0</v>
      </c>
      <c r="BG41" s="57">
        <v>0</v>
      </c>
      <c r="BH41" s="57">
        <v>0</v>
      </c>
      <c r="BI41" s="57">
        <v>0</v>
      </c>
      <c r="BJ41" s="57">
        <v>0</v>
      </c>
      <c r="BK41" s="57">
        <v>0</v>
      </c>
      <c r="BL41" s="57">
        <v>38</v>
      </c>
      <c r="BM41" s="57">
        <v>13</v>
      </c>
      <c r="BN41" s="57">
        <v>0</v>
      </c>
      <c r="BO41" s="57">
        <v>0</v>
      </c>
      <c r="BP41" s="57">
        <v>0</v>
      </c>
      <c r="BQ41" s="57">
        <v>0</v>
      </c>
      <c r="BR41" s="57">
        <v>0</v>
      </c>
      <c r="BS41" s="57">
        <v>1</v>
      </c>
      <c r="BT41" s="57">
        <v>0</v>
      </c>
      <c r="BU41" s="57">
        <v>0</v>
      </c>
      <c r="BV41" s="57">
        <v>0</v>
      </c>
      <c r="BW41" s="57">
        <v>0</v>
      </c>
      <c r="BX41" s="6" t="b">
        <f>BA41='C-1'!AW41</f>
        <v>1</v>
      </c>
      <c r="BY41" s="16" t="s">
        <v>406</v>
      </c>
      <c r="BZ41" s="142">
        <f>SUM(CA41:CV41)</f>
        <v>59</v>
      </c>
      <c r="CA41" s="142">
        <v>3</v>
      </c>
      <c r="CB41" s="142">
        <v>16</v>
      </c>
      <c r="CC41" s="142">
        <v>8</v>
      </c>
      <c r="CD41" s="142">
        <v>0</v>
      </c>
      <c r="CE41" s="142">
        <v>1</v>
      </c>
      <c r="CF41" s="142">
        <v>0</v>
      </c>
      <c r="CG41" s="142">
        <v>0</v>
      </c>
      <c r="CH41" s="142">
        <v>0</v>
      </c>
      <c r="CI41" s="142">
        <v>0</v>
      </c>
      <c r="CJ41" s="142">
        <v>0</v>
      </c>
      <c r="CK41" s="142">
        <v>0</v>
      </c>
      <c r="CL41" s="142">
        <v>21</v>
      </c>
      <c r="CM41" s="142">
        <v>0</v>
      </c>
      <c r="CN41" s="142">
        <v>0</v>
      </c>
      <c r="CO41" s="142">
        <v>0</v>
      </c>
      <c r="CP41" s="142">
        <v>1</v>
      </c>
      <c r="CQ41" s="142">
        <v>0</v>
      </c>
      <c r="CR41" s="142">
        <v>0</v>
      </c>
      <c r="CS41" s="142">
        <v>5</v>
      </c>
      <c r="CT41" s="142">
        <v>0</v>
      </c>
      <c r="CU41" s="142">
        <v>0</v>
      </c>
      <c r="CV41" s="142">
        <v>4</v>
      </c>
      <c r="CW41" s="6" t="b">
        <f>+BZ41='C-1'!BP41</f>
        <v>1</v>
      </c>
      <c r="CX41" s="6" t="b">
        <f>'C-1'!BP41=SUM('C-5'!CA41:CV41)</f>
        <v>1</v>
      </c>
      <c r="CY41" s="16" t="s">
        <v>406</v>
      </c>
      <c r="CZ41" s="365">
        <f>SUM(DA41:DV41)</f>
        <v>257</v>
      </c>
      <c r="DA41" s="365">
        <f t="shared" ref="DA41:DJ45" si="49">+C41+AC41+BB41+CA41</f>
        <v>10</v>
      </c>
      <c r="DB41" s="365">
        <f t="shared" si="49"/>
        <v>16</v>
      </c>
      <c r="DC41" s="365">
        <f t="shared" si="49"/>
        <v>8</v>
      </c>
      <c r="DD41" s="365">
        <f t="shared" si="49"/>
        <v>0</v>
      </c>
      <c r="DE41" s="365">
        <f t="shared" si="49"/>
        <v>1</v>
      </c>
      <c r="DF41" s="365">
        <f t="shared" si="49"/>
        <v>0</v>
      </c>
      <c r="DG41" s="365">
        <f t="shared" si="49"/>
        <v>0</v>
      </c>
      <c r="DH41" s="365">
        <f t="shared" si="49"/>
        <v>0</v>
      </c>
      <c r="DI41" s="365">
        <f t="shared" si="49"/>
        <v>0</v>
      </c>
      <c r="DJ41" s="365">
        <f t="shared" si="49"/>
        <v>1</v>
      </c>
      <c r="DK41" s="365">
        <f t="shared" ref="DK41:DU45" si="50">+M41+AM41+BL41+CK41</f>
        <v>100</v>
      </c>
      <c r="DL41" s="365">
        <f t="shared" si="50"/>
        <v>107</v>
      </c>
      <c r="DM41" s="365">
        <f t="shared" si="50"/>
        <v>0</v>
      </c>
      <c r="DN41" s="365">
        <f t="shared" si="50"/>
        <v>0</v>
      </c>
      <c r="DO41" s="365">
        <f t="shared" si="50"/>
        <v>0</v>
      </c>
      <c r="DP41" s="365">
        <f t="shared" si="50"/>
        <v>3</v>
      </c>
      <c r="DQ41" s="365">
        <f t="shared" si="50"/>
        <v>0</v>
      </c>
      <c r="DR41" s="365">
        <f t="shared" si="50"/>
        <v>1</v>
      </c>
      <c r="DS41" s="365">
        <f t="shared" si="50"/>
        <v>6</v>
      </c>
      <c r="DT41" s="365">
        <f t="shared" si="50"/>
        <v>0</v>
      </c>
      <c r="DU41" s="365">
        <f t="shared" si="50"/>
        <v>0</v>
      </c>
      <c r="DV41" s="370">
        <f>+X41+AX41+BW41+CV41</f>
        <v>4</v>
      </c>
      <c r="DW41" s="6" t="b">
        <f>CZ41='C-1'!CM41</f>
        <v>1</v>
      </c>
    </row>
    <row r="42" spans="1:127" x14ac:dyDescent="0.35">
      <c r="A42" s="175" t="s">
        <v>512</v>
      </c>
      <c r="B42" s="179">
        <f>SUM(C42:X42)</f>
        <v>80</v>
      </c>
      <c r="C42" s="179">
        <v>0</v>
      </c>
      <c r="D42" s="179">
        <v>0</v>
      </c>
      <c r="E42" s="179">
        <v>8</v>
      </c>
      <c r="F42" s="179">
        <v>29</v>
      </c>
      <c r="G42" s="179">
        <v>1</v>
      </c>
      <c r="H42" s="179">
        <v>0</v>
      </c>
      <c r="I42" s="179">
        <v>0</v>
      </c>
      <c r="J42" s="179">
        <v>0</v>
      </c>
      <c r="K42" s="179">
        <v>0</v>
      </c>
      <c r="L42" s="179">
        <v>0</v>
      </c>
      <c r="M42" s="179">
        <v>0</v>
      </c>
      <c r="N42" s="179">
        <v>25</v>
      </c>
      <c r="O42" s="179">
        <v>0</v>
      </c>
      <c r="P42" s="179">
        <v>0</v>
      </c>
      <c r="Q42" s="179">
        <v>17</v>
      </c>
      <c r="R42" s="179">
        <v>0</v>
      </c>
      <c r="S42" s="179">
        <v>0</v>
      </c>
      <c r="T42" s="179">
        <v>0</v>
      </c>
      <c r="U42" s="179">
        <v>0</v>
      </c>
      <c r="V42" s="179">
        <v>0</v>
      </c>
      <c r="W42" s="179">
        <v>0</v>
      </c>
      <c r="X42" s="179">
        <v>0</v>
      </c>
      <c r="Y42" s="175" t="b">
        <f>B42='C-1'!G42</f>
        <v>1</v>
      </c>
      <c r="AA42" s="175" t="s">
        <v>512</v>
      </c>
      <c r="AB42" s="57">
        <f>SUM(AC42:AX42)</f>
        <v>81</v>
      </c>
      <c r="AC42" s="57">
        <v>0</v>
      </c>
      <c r="AD42" s="57">
        <v>0</v>
      </c>
      <c r="AE42" s="57">
        <v>11</v>
      </c>
      <c r="AF42" s="57">
        <v>33</v>
      </c>
      <c r="AG42" s="57">
        <v>3</v>
      </c>
      <c r="AH42" s="57">
        <v>0</v>
      </c>
      <c r="AI42" s="57">
        <v>21</v>
      </c>
      <c r="AJ42" s="158">
        <v>0</v>
      </c>
      <c r="AK42" s="158">
        <v>0</v>
      </c>
      <c r="AL42" s="158">
        <v>0</v>
      </c>
      <c r="AM42" s="158">
        <v>0</v>
      </c>
      <c r="AN42" s="158">
        <v>4</v>
      </c>
      <c r="AO42" s="57">
        <v>0</v>
      </c>
      <c r="AP42" s="57">
        <v>0</v>
      </c>
      <c r="AQ42" s="57">
        <v>0</v>
      </c>
      <c r="AR42" s="57">
        <v>2</v>
      </c>
      <c r="AS42" s="57">
        <v>0</v>
      </c>
      <c r="AT42" s="57">
        <v>7</v>
      </c>
      <c r="AU42" s="57">
        <v>0</v>
      </c>
      <c r="AV42" s="57">
        <v>0</v>
      </c>
      <c r="AW42" s="57">
        <v>0</v>
      </c>
      <c r="AX42" s="57">
        <v>0</v>
      </c>
      <c r="AY42" s="155" t="b">
        <f>AB42='C-1'!AA42</f>
        <v>1</v>
      </c>
      <c r="AZ42" s="6" t="s">
        <v>131</v>
      </c>
      <c r="BA42" s="57">
        <f>SUM(BB42:BW42)</f>
        <v>83</v>
      </c>
      <c r="BB42" s="57">
        <v>0</v>
      </c>
      <c r="BC42" s="57">
        <v>0</v>
      </c>
      <c r="BD42" s="57">
        <v>10</v>
      </c>
      <c r="BE42" s="57">
        <v>26</v>
      </c>
      <c r="BF42" s="57">
        <v>6</v>
      </c>
      <c r="BG42" s="57">
        <v>0</v>
      </c>
      <c r="BH42" s="57">
        <v>0</v>
      </c>
      <c r="BI42" s="57">
        <v>1</v>
      </c>
      <c r="BJ42" s="57">
        <v>0</v>
      </c>
      <c r="BK42" s="57">
        <v>0</v>
      </c>
      <c r="BL42" s="57">
        <v>0</v>
      </c>
      <c r="BM42" s="57">
        <v>12</v>
      </c>
      <c r="BN42" s="57">
        <v>0</v>
      </c>
      <c r="BO42" s="57">
        <v>0</v>
      </c>
      <c r="BP42" s="57">
        <v>23</v>
      </c>
      <c r="BQ42" s="57">
        <v>0</v>
      </c>
      <c r="BR42" s="57">
        <v>0</v>
      </c>
      <c r="BS42" s="57">
        <v>5</v>
      </c>
      <c r="BT42" s="57">
        <v>0</v>
      </c>
      <c r="BU42" s="57">
        <v>0</v>
      </c>
      <c r="BV42" s="57">
        <v>0</v>
      </c>
      <c r="BW42" s="57">
        <v>0</v>
      </c>
      <c r="BX42" s="6" t="b">
        <f>BA42='C-1'!AW42</f>
        <v>1</v>
      </c>
      <c r="BY42" s="6" t="s">
        <v>131</v>
      </c>
      <c r="BZ42" s="142">
        <f>SUM(CA42:CV42)</f>
        <v>80</v>
      </c>
      <c r="CA42" s="142">
        <v>1</v>
      </c>
      <c r="CB42" s="142">
        <v>2</v>
      </c>
      <c r="CC42" s="142">
        <v>9</v>
      </c>
      <c r="CD42" s="142">
        <v>14</v>
      </c>
      <c r="CE42" s="142">
        <v>2</v>
      </c>
      <c r="CF42" s="142">
        <v>0</v>
      </c>
      <c r="CG42" s="142">
        <v>0</v>
      </c>
      <c r="CH42" s="142">
        <v>20</v>
      </c>
      <c r="CI42" s="142">
        <v>0</v>
      </c>
      <c r="CJ42" s="142">
        <v>0</v>
      </c>
      <c r="CK42" s="142">
        <v>0</v>
      </c>
      <c r="CL42" s="142">
        <v>21</v>
      </c>
      <c r="CM42" s="142">
        <v>0</v>
      </c>
      <c r="CN42" s="142">
        <v>0</v>
      </c>
      <c r="CO42" s="142">
        <v>1</v>
      </c>
      <c r="CP42" s="142">
        <v>1</v>
      </c>
      <c r="CQ42" s="142">
        <v>0</v>
      </c>
      <c r="CR42" s="142">
        <v>1</v>
      </c>
      <c r="CS42" s="142">
        <v>1</v>
      </c>
      <c r="CT42" s="142">
        <v>0</v>
      </c>
      <c r="CU42" s="142">
        <v>0</v>
      </c>
      <c r="CV42" s="142">
        <v>7</v>
      </c>
      <c r="CW42" s="6" t="b">
        <f>+BZ42='C-1'!BP42</f>
        <v>1</v>
      </c>
      <c r="CX42" s="6" t="b">
        <f>'C-1'!BP42=SUM('C-5'!CA42:CV42)</f>
        <v>1</v>
      </c>
      <c r="CY42" s="6" t="s">
        <v>131</v>
      </c>
      <c r="CZ42" s="365">
        <f>SUM(DA42:DV42)</f>
        <v>324</v>
      </c>
      <c r="DA42" s="365">
        <f t="shared" si="49"/>
        <v>1</v>
      </c>
      <c r="DB42" s="365">
        <f t="shared" si="49"/>
        <v>2</v>
      </c>
      <c r="DC42" s="365">
        <f t="shared" si="49"/>
        <v>38</v>
      </c>
      <c r="DD42" s="365">
        <f t="shared" si="49"/>
        <v>102</v>
      </c>
      <c r="DE42" s="365">
        <f t="shared" si="49"/>
        <v>12</v>
      </c>
      <c r="DF42" s="365">
        <f t="shared" si="49"/>
        <v>0</v>
      </c>
      <c r="DG42" s="365">
        <f t="shared" si="49"/>
        <v>21</v>
      </c>
      <c r="DH42" s="365">
        <f t="shared" si="49"/>
        <v>21</v>
      </c>
      <c r="DI42" s="365">
        <f t="shared" si="49"/>
        <v>0</v>
      </c>
      <c r="DJ42" s="365">
        <f t="shared" si="49"/>
        <v>0</v>
      </c>
      <c r="DK42" s="365">
        <f t="shared" si="50"/>
        <v>0</v>
      </c>
      <c r="DL42" s="365">
        <f t="shared" si="50"/>
        <v>62</v>
      </c>
      <c r="DM42" s="365">
        <f t="shared" si="50"/>
        <v>0</v>
      </c>
      <c r="DN42" s="365">
        <f t="shared" si="50"/>
        <v>0</v>
      </c>
      <c r="DO42" s="365">
        <f t="shared" si="50"/>
        <v>41</v>
      </c>
      <c r="DP42" s="365">
        <f t="shared" si="50"/>
        <v>3</v>
      </c>
      <c r="DQ42" s="365">
        <f t="shared" si="50"/>
        <v>0</v>
      </c>
      <c r="DR42" s="365">
        <f t="shared" si="50"/>
        <v>13</v>
      </c>
      <c r="DS42" s="365">
        <f t="shared" si="50"/>
        <v>1</v>
      </c>
      <c r="DT42" s="365">
        <f t="shared" si="50"/>
        <v>0</v>
      </c>
      <c r="DU42" s="365">
        <f t="shared" si="50"/>
        <v>0</v>
      </c>
      <c r="DV42" s="370">
        <f>+X42+AX42+BW42+CV42</f>
        <v>7</v>
      </c>
      <c r="DW42" s="6" t="b">
        <f>CZ42='C-1'!CM42</f>
        <v>1</v>
      </c>
    </row>
    <row r="43" spans="1:127" x14ac:dyDescent="0.35">
      <c r="A43" s="175" t="s">
        <v>513</v>
      </c>
      <c r="B43" s="179">
        <f>SUM(C43:X43)</f>
        <v>40</v>
      </c>
      <c r="C43" s="179">
        <v>0</v>
      </c>
      <c r="D43" s="179">
        <v>0</v>
      </c>
      <c r="E43" s="179">
        <v>16</v>
      </c>
      <c r="F43" s="179">
        <v>8</v>
      </c>
      <c r="G43" s="179">
        <v>1</v>
      </c>
      <c r="H43" s="179">
        <v>0</v>
      </c>
      <c r="I43" s="179">
        <v>0</v>
      </c>
      <c r="J43" s="179">
        <v>0</v>
      </c>
      <c r="K43" s="179">
        <v>0</v>
      </c>
      <c r="L43" s="179">
        <v>0</v>
      </c>
      <c r="M43" s="179">
        <v>0</v>
      </c>
      <c r="N43" s="179">
        <v>14</v>
      </c>
      <c r="O43" s="179">
        <v>0</v>
      </c>
      <c r="P43" s="179">
        <v>0</v>
      </c>
      <c r="Q43" s="179">
        <v>1</v>
      </c>
      <c r="R43" s="179">
        <v>0</v>
      </c>
      <c r="S43" s="179">
        <v>0</v>
      </c>
      <c r="T43" s="179">
        <v>0</v>
      </c>
      <c r="U43" s="179">
        <v>0</v>
      </c>
      <c r="V43" s="179">
        <v>0</v>
      </c>
      <c r="W43" s="179">
        <v>0</v>
      </c>
      <c r="X43" s="179">
        <v>0</v>
      </c>
      <c r="Y43" s="175" t="b">
        <f>B43='C-1'!G43</f>
        <v>1</v>
      </c>
      <c r="AA43" s="175" t="s">
        <v>513</v>
      </c>
      <c r="AB43" s="57">
        <f>SUM(AC43:AX43)</f>
        <v>33</v>
      </c>
      <c r="AC43" s="57">
        <v>0</v>
      </c>
      <c r="AD43" s="57">
        <v>0</v>
      </c>
      <c r="AE43" s="57">
        <v>12</v>
      </c>
      <c r="AF43" s="57">
        <v>11</v>
      </c>
      <c r="AG43" s="57">
        <v>3</v>
      </c>
      <c r="AH43" s="57">
        <v>0</v>
      </c>
      <c r="AI43" s="57">
        <v>1</v>
      </c>
      <c r="AJ43" s="158">
        <v>0</v>
      </c>
      <c r="AK43" s="158">
        <v>0</v>
      </c>
      <c r="AL43" s="158">
        <v>0</v>
      </c>
      <c r="AM43" s="158">
        <v>0</v>
      </c>
      <c r="AN43" s="158">
        <v>6</v>
      </c>
      <c r="AO43" s="57">
        <v>0</v>
      </c>
      <c r="AP43" s="57">
        <v>0</v>
      </c>
      <c r="AQ43" s="57">
        <v>0</v>
      </c>
      <c r="AR43" s="57">
        <v>0</v>
      </c>
      <c r="AS43" s="57">
        <v>0</v>
      </c>
      <c r="AT43" s="57">
        <v>0</v>
      </c>
      <c r="AU43" s="57">
        <v>0</v>
      </c>
      <c r="AV43" s="57">
        <v>0</v>
      </c>
      <c r="AW43" s="57">
        <v>0</v>
      </c>
      <c r="AX43" s="57">
        <v>0</v>
      </c>
      <c r="AY43" s="155" t="b">
        <f>AB43='C-1'!AA43</f>
        <v>1</v>
      </c>
      <c r="AZ43" s="6" t="s">
        <v>132</v>
      </c>
      <c r="BA43" s="57">
        <f>SUM(BB43:BW43)</f>
        <v>64</v>
      </c>
      <c r="BB43" s="57">
        <v>0</v>
      </c>
      <c r="BC43" s="57">
        <v>1</v>
      </c>
      <c r="BD43" s="57">
        <v>14</v>
      </c>
      <c r="BE43" s="57">
        <v>28</v>
      </c>
      <c r="BF43" s="57">
        <v>11</v>
      </c>
      <c r="BG43" s="57">
        <v>0</v>
      </c>
      <c r="BH43" s="57">
        <v>0</v>
      </c>
      <c r="BI43" s="57">
        <v>0</v>
      </c>
      <c r="BJ43" s="57">
        <v>0</v>
      </c>
      <c r="BK43" s="57">
        <v>0</v>
      </c>
      <c r="BL43" s="57">
        <v>0</v>
      </c>
      <c r="BM43" s="57">
        <v>8</v>
      </c>
      <c r="BN43" s="57">
        <v>0</v>
      </c>
      <c r="BO43" s="57">
        <v>0</v>
      </c>
      <c r="BP43" s="57">
        <v>0</v>
      </c>
      <c r="BQ43" s="57">
        <v>0</v>
      </c>
      <c r="BR43" s="57">
        <v>0</v>
      </c>
      <c r="BS43" s="57">
        <v>1</v>
      </c>
      <c r="BT43" s="57">
        <v>1</v>
      </c>
      <c r="BU43" s="57">
        <v>0</v>
      </c>
      <c r="BV43" s="57">
        <v>0</v>
      </c>
      <c r="BW43" s="57">
        <v>0</v>
      </c>
      <c r="BX43" s="6" t="b">
        <f>BA43='C-1'!AW43</f>
        <v>1</v>
      </c>
      <c r="BY43" s="6" t="s">
        <v>132</v>
      </c>
      <c r="BZ43" s="142">
        <f>SUM(CA43:CV43)</f>
        <v>31</v>
      </c>
      <c r="CA43" s="142">
        <v>2</v>
      </c>
      <c r="CB43" s="142">
        <v>0</v>
      </c>
      <c r="CC43" s="142">
        <v>12</v>
      </c>
      <c r="CD43" s="142">
        <v>8</v>
      </c>
      <c r="CE43" s="142">
        <v>2</v>
      </c>
      <c r="CF43" s="142">
        <v>0</v>
      </c>
      <c r="CG43" s="142">
        <v>0</v>
      </c>
      <c r="CH43" s="142">
        <v>0</v>
      </c>
      <c r="CI43" s="142">
        <v>0</v>
      </c>
      <c r="CJ43" s="142">
        <v>0</v>
      </c>
      <c r="CK43" s="142">
        <v>0</v>
      </c>
      <c r="CL43" s="142">
        <v>5</v>
      </c>
      <c r="CM43" s="142">
        <v>0</v>
      </c>
      <c r="CN43" s="142">
        <v>0</v>
      </c>
      <c r="CO43" s="142">
        <v>0</v>
      </c>
      <c r="CP43" s="142">
        <v>1</v>
      </c>
      <c r="CQ43" s="142">
        <v>0</v>
      </c>
      <c r="CR43" s="142">
        <v>0</v>
      </c>
      <c r="CS43" s="142">
        <v>0</v>
      </c>
      <c r="CT43" s="142">
        <v>0</v>
      </c>
      <c r="CU43" s="142">
        <v>1</v>
      </c>
      <c r="CV43" s="142">
        <v>0</v>
      </c>
      <c r="CW43" s="6" t="b">
        <f>+BZ43='C-1'!BP43</f>
        <v>1</v>
      </c>
      <c r="CX43" s="6" t="b">
        <f>'C-1'!BP43=SUM('C-5'!CA43:CV43)</f>
        <v>1</v>
      </c>
      <c r="CY43" s="6" t="s">
        <v>132</v>
      </c>
      <c r="CZ43" s="365">
        <f>SUM(DA43:DV43)</f>
        <v>168</v>
      </c>
      <c r="DA43" s="365">
        <f t="shared" si="49"/>
        <v>2</v>
      </c>
      <c r="DB43" s="365">
        <f t="shared" si="49"/>
        <v>1</v>
      </c>
      <c r="DC43" s="365">
        <f t="shared" si="49"/>
        <v>54</v>
      </c>
      <c r="DD43" s="365">
        <f t="shared" si="49"/>
        <v>55</v>
      </c>
      <c r="DE43" s="365">
        <f t="shared" si="49"/>
        <v>17</v>
      </c>
      <c r="DF43" s="365">
        <f t="shared" si="49"/>
        <v>0</v>
      </c>
      <c r="DG43" s="365">
        <f t="shared" si="49"/>
        <v>1</v>
      </c>
      <c r="DH43" s="365">
        <f t="shared" si="49"/>
        <v>0</v>
      </c>
      <c r="DI43" s="365">
        <f t="shared" si="49"/>
        <v>0</v>
      </c>
      <c r="DJ43" s="365">
        <f t="shared" si="49"/>
        <v>0</v>
      </c>
      <c r="DK43" s="365">
        <f t="shared" si="50"/>
        <v>0</v>
      </c>
      <c r="DL43" s="365">
        <f t="shared" si="50"/>
        <v>33</v>
      </c>
      <c r="DM43" s="365">
        <f t="shared" si="50"/>
        <v>0</v>
      </c>
      <c r="DN43" s="365">
        <f t="shared" si="50"/>
        <v>0</v>
      </c>
      <c r="DO43" s="365">
        <f t="shared" si="50"/>
        <v>1</v>
      </c>
      <c r="DP43" s="365">
        <f t="shared" si="50"/>
        <v>1</v>
      </c>
      <c r="DQ43" s="365">
        <f t="shared" si="50"/>
        <v>0</v>
      </c>
      <c r="DR43" s="365">
        <f t="shared" si="50"/>
        <v>1</v>
      </c>
      <c r="DS43" s="365">
        <f t="shared" si="50"/>
        <v>1</v>
      </c>
      <c r="DT43" s="365">
        <f t="shared" si="50"/>
        <v>0</v>
      </c>
      <c r="DU43" s="365">
        <f t="shared" si="50"/>
        <v>1</v>
      </c>
      <c r="DV43" s="370">
        <f>+X43+AX43+BW43+CV43</f>
        <v>0</v>
      </c>
      <c r="DW43" s="6" t="b">
        <f>CZ43='C-1'!CM43</f>
        <v>1</v>
      </c>
    </row>
    <row r="44" spans="1:127" x14ac:dyDescent="0.35">
      <c r="A44" s="175" t="s">
        <v>514</v>
      </c>
      <c r="B44" s="179">
        <f>SUM(C44:X44)</f>
        <v>31</v>
      </c>
      <c r="C44" s="179">
        <v>0</v>
      </c>
      <c r="D44" s="179">
        <v>1</v>
      </c>
      <c r="E44" s="179">
        <v>8</v>
      </c>
      <c r="F44" s="179">
        <v>1</v>
      </c>
      <c r="G44" s="179">
        <v>2</v>
      </c>
      <c r="H44" s="179">
        <v>1</v>
      </c>
      <c r="I44" s="179">
        <v>0</v>
      </c>
      <c r="J44" s="179">
        <v>0</v>
      </c>
      <c r="K44" s="179">
        <v>0</v>
      </c>
      <c r="L44" s="179">
        <v>0</v>
      </c>
      <c r="M44" s="179">
        <v>0</v>
      </c>
      <c r="N44" s="179">
        <v>13</v>
      </c>
      <c r="O44" s="179">
        <v>0</v>
      </c>
      <c r="P44" s="179">
        <v>0</v>
      </c>
      <c r="Q44" s="179">
        <v>3</v>
      </c>
      <c r="R44" s="179">
        <v>1</v>
      </c>
      <c r="S44" s="179">
        <v>0</v>
      </c>
      <c r="T44" s="179">
        <v>1</v>
      </c>
      <c r="U44" s="179">
        <v>0</v>
      </c>
      <c r="V44" s="179">
        <v>0</v>
      </c>
      <c r="W44" s="179">
        <v>0</v>
      </c>
      <c r="X44" s="179">
        <v>0</v>
      </c>
      <c r="Y44" s="175" t="b">
        <f>B44='C-1'!G44</f>
        <v>1</v>
      </c>
      <c r="AA44" s="175" t="s">
        <v>514</v>
      </c>
      <c r="AB44" s="57">
        <f>SUM(AC44:AX44)</f>
        <v>17</v>
      </c>
      <c r="AC44" s="57">
        <v>0</v>
      </c>
      <c r="AD44" s="57">
        <v>0</v>
      </c>
      <c r="AE44" s="57">
        <v>2</v>
      </c>
      <c r="AF44" s="57">
        <v>0</v>
      </c>
      <c r="AG44" s="57">
        <v>2</v>
      </c>
      <c r="AH44" s="57">
        <v>0</v>
      </c>
      <c r="AI44" s="57">
        <v>1</v>
      </c>
      <c r="AJ44" s="158">
        <v>0</v>
      </c>
      <c r="AK44" s="158">
        <v>0</v>
      </c>
      <c r="AL44" s="158">
        <v>1</v>
      </c>
      <c r="AM44" s="158">
        <v>0</v>
      </c>
      <c r="AN44" s="158">
        <v>11</v>
      </c>
      <c r="AO44" s="57">
        <v>0</v>
      </c>
      <c r="AP44" s="57">
        <v>0</v>
      </c>
      <c r="AQ44" s="57">
        <v>0</v>
      </c>
      <c r="AR44" s="57">
        <v>0</v>
      </c>
      <c r="AS44" s="57">
        <v>0</v>
      </c>
      <c r="AT44" s="57">
        <v>0</v>
      </c>
      <c r="AU44" s="57">
        <v>0</v>
      </c>
      <c r="AV44" s="57">
        <v>0</v>
      </c>
      <c r="AW44" s="57">
        <v>0</v>
      </c>
      <c r="AX44" s="57">
        <v>0</v>
      </c>
      <c r="AY44" s="155" t="b">
        <f>AB44='C-1'!AA44</f>
        <v>1</v>
      </c>
      <c r="AZ44" s="6" t="s">
        <v>135</v>
      </c>
      <c r="BA44" s="57">
        <f>SUM(BB44:BW44)</f>
        <v>23</v>
      </c>
      <c r="BB44" s="57">
        <v>0</v>
      </c>
      <c r="BC44" s="57">
        <v>0</v>
      </c>
      <c r="BD44" s="57">
        <v>5</v>
      </c>
      <c r="BE44" s="57">
        <v>1</v>
      </c>
      <c r="BF44" s="57">
        <v>5</v>
      </c>
      <c r="BG44" s="57">
        <v>3</v>
      </c>
      <c r="BH44" s="57">
        <v>0</v>
      </c>
      <c r="BI44" s="57">
        <v>0</v>
      </c>
      <c r="BJ44" s="57">
        <v>0</v>
      </c>
      <c r="BK44" s="57">
        <v>1</v>
      </c>
      <c r="BL44" s="57">
        <v>0</v>
      </c>
      <c r="BM44" s="57">
        <v>4</v>
      </c>
      <c r="BN44" s="57">
        <v>0</v>
      </c>
      <c r="BO44" s="57">
        <v>0</v>
      </c>
      <c r="BP44" s="57">
        <v>4</v>
      </c>
      <c r="BQ44" s="57">
        <v>0</v>
      </c>
      <c r="BR44" s="57">
        <v>0</v>
      </c>
      <c r="BS44" s="57">
        <v>0</v>
      </c>
      <c r="BT44" s="57">
        <v>0</v>
      </c>
      <c r="BU44" s="57">
        <v>0</v>
      </c>
      <c r="BV44" s="57">
        <v>0</v>
      </c>
      <c r="BW44" s="57">
        <v>0</v>
      </c>
      <c r="BX44" s="6" t="b">
        <f>BA44='C-1'!AW44</f>
        <v>1</v>
      </c>
      <c r="BY44" s="6" t="s">
        <v>135</v>
      </c>
      <c r="BZ44" s="142">
        <f>SUM(CA44:CV44)</f>
        <v>30</v>
      </c>
      <c r="CA44" s="142">
        <v>0</v>
      </c>
      <c r="CB44" s="142">
        <v>0</v>
      </c>
      <c r="CC44" s="142">
        <v>9</v>
      </c>
      <c r="CD44" s="142">
        <v>0</v>
      </c>
      <c r="CE44" s="142">
        <v>1</v>
      </c>
      <c r="CF44" s="142">
        <v>0</v>
      </c>
      <c r="CG44" s="142">
        <v>0</v>
      </c>
      <c r="CH44" s="142">
        <v>0</v>
      </c>
      <c r="CI44" s="142">
        <v>0</v>
      </c>
      <c r="CJ44" s="142">
        <v>5</v>
      </c>
      <c r="CK44" s="142">
        <v>0</v>
      </c>
      <c r="CL44" s="142">
        <v>7</v>
      </c>
      <c r="CM44" s="142">
        <v>0</v>
      </c>
      <c r="CN44" s="142">
        <v>0</v>
      </c>
      <c r="CO44" s="142">
        <v>6</v>
      </c>
      <c r="CP44" s="142">
        <v>1</v>
      </c>
      <c r="CQ44" s="142">
        <v>0</v>
      </c>
      <c r="CR44" s="142">
        <v>0</v>
      </c>
      <c r="CS44" s="142">
        <v>0</v>
      </c>
      <c r="CT44" s="142">
        <v>0</v>
      </c>
      <c r="CU44" s="142">
        <v>0</v>
      </c>
      <c r="CV44" s="142">
        <v>1</v>
      </c>
      <c r="CW44" s="6" t="b">
        <f>+BZ44='C-1'!BP44</f>
        <v>1</v>
      </c>
      <c r="CX44" s="6" t="b">
        <f>'C-1'!BP44=SUM('C-5'!CA44:CV44)</f>
        <v>1</v>
      </c>
      <c r="CY44" s="6" t="s">
        <v>135</v>
      </c>
      <c r="CZ44" s="365">
        <f>SUM(DA44:DV44)</f>
        <v>101</v>
      </c>
      <c r="DA44" s="365">
        <f t="shared" si="49"/>
        <v>0</v>
      </c>
      <c r="DB44" s="365">
        <f t="shared" si="49"/>
        <v>1</v>
      </c>
      <c r="DC44" s="365">
        <f t="shared" si="49"/>
        <v>24</v>
      </c>
      <c r="DD44" s="365">
        <f t="shared" si="49"/>
        <v>2</v>
      </c>
      <c r="DE44" s="365">
        <f t="shared" si="49"/>
        <v>10</v>
      </c>
      <c r="DF44" s="365">
        <f t="shared" si="49"/>
        <v>4</v>
      </c>
      <c r="DG44" s="365">
        <f t="shared" si="49"/>
        <v>1</v>
      </c>
      <c r="DH44" s="365">
        <f t="shared" si="49"/>
        <v>0</v>
      </c>
      <c r="DI44" s="365">
        <f t="shared" si="49"/>
        <v>0</v>
      </c>
      <c r="DJ44" s="365">
        <f t="shared" si="49"/>
        <v>7</v>
      </c>
      <c r="DK44" s="365">
        <f t="shared" si="50"/>
        <v>0</v>
      </c>
      <c r="DL44" s="365">
        <f t="shared" si="50"/>
        <v>35</v>
      </c>
      <c r="DM44" s="365">
        <f t="shared" si="50"/>
        <v>0</v>
      </c>
      <c r="DN44" s="365">
        <f t="shared" si="50"/>
        <v>0</v>
      </c>
      <c r="DO44" s="365">
        <f t="shared" si="50"/>
        <v>13</v>
      </c>
      <c r="DP44" s="365">
        <f t="shared" si="50"/>
        <v>2</v>
      </c>
      <c r="DQ44" s="365">
        <f t="shared" si="50"/>
        <v>0</v>
      </c>
      <c r="DR44" s="365">
        <f t="shared" si="50"/>
        <v>1</v>
      </c>
      <c r="DS44" s="365">
        <f t="shared" si="50"/>
        <v>0</v>
      </c>
      <c r="DT44" s="365">
        <f t="shared" si="50"/>
        <v>0</v>
      </c>
      <c r="DU44" s="365">
        <f t="shared" si="50"/>
        <v>0</v>
      </c>
      <c r="DV44" s="370">
        <f>+X44+AX44+BW44+CV44</f>
        <v>1</v>
      </c>
      <c r="DW44" s="6" t="b">
        <f>CZ44='C-1'!CM44</f>
        <v>1</v>
      </c>
    </row>
    <row r="45" spans="1:127" x14ac:dyDescent="0.35">
      <c r="A45" s="175" t="s">
        <v>515</v>
      </c>
      <c r="B45" s="179">
        <f>SUM(C45:X45)</f>
        <v>41</v>
      </c>
      <c r="C45" s="179">
        <v>0</v>
      </c>
      <c r="D45" s="179">
        <v>0</v>
      </c>
      <c r="E45" s="179">
        <v>29</v>
      </c>
      <c r="F45" s="179">
        <v>1</v>
      </c>
      <c r="G45" s="179">
        <v>0</v>
      </c>
      <c r="H45" s="179">
        <v>0</v>
      </c>
      <c r="I45" s="179">
        <v>0</v>
      </c>
      <c r="J45" s="179">
        <v>0</v>
      </c>
      <c r="K45" s="179">
        <v>0</v>
      </c>
      <c r="L45" s="179">
        <v>0</v>
      </c>
      <c r="M45" s="179">
        <v>0</v>
      </c>
      <c r="N45" s="179">
        <v>9</v>
      </c>
      <c r="O45" s="179">
        <v>0</v>
      </c>
      <c r="P45" s="179">
        <v>0</v>
      </c>
      <c r="Q45" s="179">
        <v>0</v>
      </c>
      <c r="R45" s="179">
        <v>2</v>
      </c>
      <c r="S45" s="179">
        <v>0</v>
      </c>
      <c r="T45" s="179">
        <v>0</v>
      </c>
      <c r="U45" s="179">
        <v>0</v>
      </c>
      <c r="V45" s="179">
        <v>0</v>
      </c>
      <c r="W45" s="179">
        <v>0</v>
      </c>
      <c r="X45" s="179">
        <v>0</v>
      </c>
      <c r="Y45" s="175" t="b">
        <f>B45='C-1'!G45</f>
        <v>1</v>
      </c>
      <c r="AA45" s="175" t="s">
        <v>515</v>
      </c>
      <c r="AB45" s="57">
        <f>SUM(AC45:AX45)</f>
        <v>64</v>
      </c>
      <c r="AC45" s="57">
        <v>0</v>
      </c>
      <c r="AD45" s="57">
        <v>0</v>
      </c>
      <c r="AE45" s="57">
        <v>39</v>
      </c>
      <c r="AF45" s="57">
        <v>4</v>
      </c>
      <c r="AG45" s="57">
        <v>0</v>
      </c>
      <c r="AH45" s="57">
        <v>0</v>
      </c>
      <c r="AI45" s="57">
        <v>0</v>
      </c>
      <c r="AJ45" s="158">
        <v>0</v>
      </c>
      <c r="AK45" s="158">
        <v>0</v>
      </c>
      <c r="AL45" s="158">
        <v>0</v>
      </c>
      <c r="AM45" s="158">
        <v>4</v>
      </c>
      <c r="AN45" s="158">
        <v>10</v>
      </c>
      <c r="AO45" s="57">
        <v>0</v>
      </c>
      <c r="AP45" s="57">
        <v>0</v>
      </c>
      <c r="AQ45" s="57">
        <v>0</v>
      </c>
      <c r="AR45" s="57">
        <v>0</v>
      </c>
      <c r="AS45" s="57">
        <v>0</v>
      </c>
      <c r="AT45" s="57">
        <v>0</v>
      </c>
      <c r="AU45" s="57">
        <v>7</v>
      </c>
      <c r="AV45" s="57">
        <v>0</v>
      </c>
      <c r="AW45" s="57">
        <v>0</v>
      </c>
      <c r="AX45" s="57">
        <v>0</v>
      </c>
      <c r="AY45" s="155" t="b">
        <f>AB45='C-1'!AA45</f>
        <v>1</v>
      </c>
      <c r="AZ45" s="6" t="s">
        <v>136</v>
      </c>
      <c r="BA45" s="57">
        <f>SUM(BB45:BW45)</f>
        <v>58</v>
      </c>
      <c r="BB45" s="57">
        <v>0</v>
      </c>
      <c r="BC45" s="57">
        <v>1</v>
      </c>
      <c r="BD45" s="57">
        <v>40</v>
      </c>
      <c r="BE45" s="57">
        <v>0</v>
      </c>
      <c r="BF45" s="57">
        <v>3</v>
      </c>
      <c r="BG45" s="57">
        <v>0</v>
      </c>
      <c r="BH45" s="57">
        <v>0</v>
      </c>
      <c r="BI45" s="57">
        <v>2</v>
      </c>
      <c r="BJ45" s="57">
        <v>0</v>
      </c>
      <c r="BK45" s="57">
        <v>0</v>
      </c>
      <c r="BL45" s="57">
        <v>0</v>
      </c>
      <c r="BM45" s="57">
        <v>12</v>
      </c>
      <c r="BN45" s="57">
        <v>0</v>
      </c>
      <c r="BO45" s="57">
        <v>0</v>
      </c>
      <c r="BP45" s="57">
        <v>0</v>
      </c>
      <c r="BQ45" s="57">
        <v>0</v>
      </c>
      <c r="BR45" s="57">
        <v>0</v>
      </c>
      <c r="BS45" s="57">
        <v>0</v>
      </c>
      <c r="BT45" s="57">
        <v>0</v>
      </c>
      <c r="BU45" s="57">
        <v>0</v>
      </c>
      <c r="BV45" s="57">
        <v>0</v>
      </c>
      <c r="BW45" s="57">
        <v>0</v>
      </c>
      <c r="BX45" s="6" t="b">
        <f>BA45='C-1'!AW45</f>
        <v>1</v>
      </c>
      <c r="BY45" s="6" t="s">
        <v>136</v>
      </c>
      <c r="BZ45" s="142">
        <f>SUM(CA45:CV45)</f>
        <v>43</v>
      </c>
      <c r="CA45" s="142">
        <v>0</v>
      </c>
      <c r="CB45" s="142">
        <v>3</v>
      </c>
      <c r="CC45" s="142">
        <v>22</v>
      </c>
      <c r="CD45" s="142">
        <v>1</v>
      </c>
      <c r="CE45" s="142">
        <v>1</v>
      </c>
      <c r="CF45" s="142">
        <v>0</v>
      </c>
      <c r="CG45" s="142">
        <v>0</v>
      </c>
      <c r="CH45" s="142">
        <v>1</v>
      </c>
      <c r="CI45" s="142">
        <v>0</v>
      </c>
      <c r="CJ45" s="142">
        <v>0</v>
      </c>
      <c r="CK45" s="142">
        <v>0</v>
      </c>
      <c r="CL45" s="142">
        <v>8</v>
      </c>
      <c r="CM45" s="142">
        <v>0</v>
      </c>
      <c r="CN45" s="142">
        <v>0</v>
      </c>
      <c r="CO45" s="142">
        <v>2</v>
      </c>
      <c r="CP45" s="142">
        <v>2</v>
      </c>
      <c r="CQ45" s="142">
        <v>0</v>
      </c>
      <c r="CR45" s="142">
        <v>0</v>
      </c>
      <c r="CS45" s="142">
        <v>3</v>
      </c>
      <c r="CT45" s="142">
        <v>0</v>
      </c>
      <c r="CU45" s="142">
        <v>0</v>
      </c>
      <c r="CV45" s="142">
        <v>0</v>
      </c>
      <c r="CW45" s="6" t="b">
        <f>+BZ45='C-1'!BP45</f>
        <v>1</v>
      </c>
      <c r="CX45" s="6" t="b">
        <f>'C-1'!BP45=SUM('C-5'!CA45:CV45)</f>
        <v>1</v>
      </c>
      <c r="CY45" s="6" t="s">
        <v>136</v>
      </c>
      <c r="CZ45" s="365">
        <f>SUM(DA45:DV45)</f>
        <v>206</v>
      </c>
      <c r="DA45" s="365">
        <f t="shared" si="49"/>
        <v>0</v>
      </c>
      <c r="DB45" s="365">
        <f t="shared" si="49"/>
        <v>4</v>
      </c>
      <c r="DC45" s="365">
        <f t="shared" si="49"/>
        <v>130</v>
      </c>
      <c r="DD45" s="365">
        <f t="shared" si="49"/>
        <v>6</v>
      </c>
      <c r="DE45" s="365">
        <f t="shared" si="49"/>
        <v>4</v>
      </c>
      <c r="DF45" s="365">
        <f t="shared" si="49"/>
        <v>0</v>
      </c>
      <c r="DG45" s="365">
        <f t="shared" si="49"/>
        <v>0</v>
      </c>
      <c r="DH45" s="365">
        <f t="shared" si="49"/>
        <v>3</v>
      </c>
      <c r="DI45" s="365">
        <f t="shared" si="49"/>
        <v>0</v>
      </c>
      <c r="DJ45" s="365">
        <f t="shared" si="49"/>
        <v>0</v>
      </c>
      <c r="DK45" s="365">
        <f t="shared" si="50"/>
        <v>4</v>
      </c>
      <c r="DL45" s="365">
        <f t="shared" si="50"/>
        <v>39</v>
      </c>
      <c r="DM45" s="365">
        <f t="shared" si="50"/>
        <v>0</v>
      </c>
      <c r="DN45" s="365">
        <f t="shared" si="50"/>
        <v>0</v>
      </c>
      <c r="DO45" s="365">
        <f t="shared" si="50"/>
        <v>2</v>
      </c>
      <c r="DP45" s="365">
        <f t="shared" si="50"/>
        <v>4</v>
      </c>
      <c r="DQ45" s="365">
        <f t="shared" si="50"/>
        <v>0</v>
      </c>
      <c r="DR45" s="365">
        <f t="shared" si="50"/>
        <v>0</v>
      </c>
      <c r="DS45" s="365">
        <f t="shared" si="50"/>
        <v>10</v>
      </c>
      <c r="DT45" s="365">
        <f t="shared" si="50"/>
        <v>0</v>
      </c>
      <c r="DU45" s="365">
        <f t="shared" si="50"/>
        <v>0</v>
      </c>
      <c r="DV45" s="370">
        <f>+X45+AX45+BW45+CV45</f>
        <v>0</v>
      </c>
      <c r="DW45" s="6" t="b">
        <f>CZ45='C-1'!CM45</f>
        <v>1</v>
      </c>
    </row>
    <row r="46" spans="1:127" x14ac:dyDescent="0.35">
      <c r="A46" s="185"/>
      <c r="B46" s="179"/>
      <c r="C46" s="179"/>
      <c r="D46" s="179"/>
      <c r="E46" s="179"/>
      <c r="F46" s="179"/>
      <c r="G46" s="179"/>
      <c r="H46" s="179"/>
      <c r="I46" s="179"/>
      <c r="J46" s="179"/>
      <c r="K46" s="179"/>
      <c r="L46" s="179"/>
      <c r="M46" s="179"/>
      <c r="N46" s="179"/>
      <c r="O46" s="179"/>
      <c r="P46" s="179"/>
      <c r="Q46" s="179"/>
      <c r="R46" s="179"/>
      <c r="S46" s="179"/>
      <c r="T46" s="179"/>
      <c r="U46" s="179"/>
      <c r="V46" s="179"/>
      <c r="W46" s="174"/>
      <c r="X46" s="186"/>
      <c r="AA46" s="17"/>
      <c r="AB46" s="57"/>
      <c r="AC46" s="57"/>
      <c r="AD46" s="57"/>
      <c r="AE46" s="57"/>
      <c r="AF46" s="57"/>
      <c r="AG46" s="57"/>
      <c r="AH46" s="57"/>
      <c r="AI46" s="57"/>
      <c r="AJ46" s="158"/>
      <c r="AK46" s="158"/>
      <c r="AL46" s="158"/>
      <c r="AM46" s="158"/>
      <c r="AN46" s="158"/>
      <c r="AO46" s="57"/>
      <c r="AP46" s="57"/>
      <c r="AQ46" s="57"/>
      <c r="AR46" s="57"/>
      <c r="AS46" s="57"/>
      <c r="AT46" s="57"/>
      <c r="AU46" s="57"/>
      <c r="AV46" s="57"/>
      <c r="AW46" s="146"/>
      <c r="AX46" s="14"/>
      <c r="AY46" s="155"/>
      <c r="AZ46" s="17"/>
      <c r="BA46" s="57"/>
      <c r="BB46" s="57"/>
      <c r="BC46" s="57"/>
      <c r="BD46" s="57"/>
      <c r="BE46" s="57"/>
      <c r="BF46" s="57"/>
      <c r="BG46" s="57"/>
      <c r="BH46" s="57"/>
      <c r="BI46" s="57"/>
      <c r="BJ46" s="57"/>
      <c r="BK46" s="57"/>
      <c r="BL46" s="57"/>
      <c r="BM46" s="57"/>
      <c r="BN46" s="57"/>
      <c r="BO46" s="57"/>
      <c r="BP46" s="57"/>
      <c r="BQ46" s="57"/>
      <c r="BR46" s="57"/>
      <c r="BS46" s="57"/>
      <c r="BT46" s="57"/>
      <c r="BU46" s="57"/>
      <c r="BV46" s="146"/>
      <c r="BW46" s="14"/>
      <c r="BX46" s="6" t="b">
        <f>BA46='C-1'!AW46</f>
        <v>1</v>
      </c>
      <c r="BY46" s="17"/>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6"/>
      <c r="CV46" s="146"/>
      <c r="CW46" s="6" t="b">
        <f>+BZ46='C-1'!BP46</f>
        <v>1</v>
      </c>
      <c r="CX46" s="6" t="b">
        <f>'C-1'!BP46=SUM('C-5'!CA46:CV46)</f>
        <v>1</v>
      </c>
      <c r="CY46" s="17"/>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9"/>
      <c r="DV46" s="370"/>
      <c r="DW46" s="6" t="b">
        <f>CZ46='C-1'!CM46</f>
        <v>1</v>
      </c>
    </row>
    <row r="47" spans="1:127" x14ac:dyDescent="0.35">
      <c r="A47" s="187" t="s">
        <v>51</v>
      </c>
      <c r="B47" s="188">
        <f>SUM(B48:B54)</f>
        <v>614</v>
      </c>
      <c r="C47" s="188">
        <f>SUM(C48:C54)</f>
        <v>4</v>
      </c>
      <c r="D47" s="188">
        <f>SUM(D48:D54)</f>
        <v>0</v>
      </c>
      <c r="E47" s="188">
        <f t="shared" ref="E47:X47" si="51">SUM(E48:E54)</f>
        <v>83</v>
      </c>
      <c r="F47" s="188">
        <f t="shared" si="51"/>
        <v>28</v>
      </c>
      <c r="G47" s="188">
        <f t="shared" si="51"/>
        <v>9</v>
      </c>
      <c r="H47" s="188">
        <f t="shared" si="51"/>
        <v>2</v>
      </c>
      <c r="I47" s="188">
        <f t="shared" si="51"/>
        <v>0</v>
      </c>
      <c r="J47" s="188">
        <f t="shared" si="51"/>
        <v>18</v>
      </c>
      <c r="K47" s="188">
        <f>SUM(K48:K54)</f>
        <v>0</v>
      </c>
      <c r="L47" s="188">
        <f t="shared" si="51"/>
        <v>21</v>
      </c>
      <c r="M47" s="188">
        <f t="shared" si="51"/>
        <v>7</v>
      </c>
      <c r="N47" s="188">
        <f t="shared" si="51"/>
        <v>425</v>
      </c>
      <c r="O47" s="188">
        <f t="shared" si="51"/>
        <v>0</v>
      </c>
      <c r="P47" s="188">
        <f t="shared" si="51"/>
        <v>0</v>
      </c>
      <c r="Q47" s="188">
        <f t="shared" si="51"/>
        <v>3</v>
      </c>
      <c r="R47" s="188">
        <f t="shared" si="51"/>
        <v>2</v>
      </c>
      <c r="S47" s="188">
        <f t="shared" si="51"/>
        <v>0</v>
      </c>
      <c r="T47" s="188">
        <f>SUM(T48:T54)</f>
        <v>8</v>
      </c>
      <c r="U47" s="188">
        <f t="shared" si="51"/>
        <v>3</v>
      </c>
      <c r="V47" s="188">
        <f t="shared" si="51"/>
        <v>0</v>
      </c>
      <c r="W47" s="188">
        <f t="shared" si="51"/>
        <v>1</v>
      </c>
      <c r="X47" s="189">
        <f t="shared" si="51"/>
        <v>0</v>
      </c>
      <c r="Y47" s="175" t="b">
        <f>B47='C-1'!G47</f>
        <v>1</v>
      </c>
      <c r="AA47" s="15" t="s">
        <v>51</v>
      </c>
      <c r="AB47" s="10">
        <f>SUM(AB48:AB54)</f>
        <v>667</v>
      </c>
      <c r="AC47" s="10">
        <f t="shared" ref="AC47:AW47" si="52">SUM(AC48:AC54)</f>
        <v>2</v>
      </c>
      <c r="AD47" s="10">
        <f t="shared" si="52"/>
        <v>4</v>
      </c>
      <c r="AE47" s="10">
        <f t="shared" si="52"/>
        <v>93</v>
      </c>
      <c r="AF47" s="10">
        <f t="shared" si="52"/>
        <v>27</v>
      </c>
      <c r="AG47" s="10">
        <f t="shared" si="52"/>
        <v>15</v>
      </c>
      <c r="AH47" s="10">
        <f t="shared" si="52"/>
        <v>3</v>
      </c>
      <c r="AI47" s="10">
        <f t="shared" si="52"/>
        <v>5</v>
      </c>
      <c r="AJ47" s="159">
        <f t="shared" si="52"/>
        <v>35</v>
      </c>
      <c r="AK47" s="159">
        <f t="shared" si="52"/>
        <v>0</v>
      </c>
      <c r="AL47" s="159">
        <f t="shared" si="52"/>
        <v>25</v>
      </c>
      <c r="AM47" s="159">
        <f t="shared" si="52"/>
        <v>0</v>
      </c>
      <c r="AN47" s="159">
        <f t="shared" si="52"/>
        <v>318</v>
      </c>
      <c r="AO47" s="10">
        <f t="shared" si="52"/>
        <v>0</v>
      </c>
      <c r="AP47" s="10">
        <f t="shared" si="52"/>
        <v>0</v>
      </c>
      <c r="AQ47" s="10">
        <f t="shared" si="52"/>
        <v>0</v>
      </c>
      <c r="AR47" s="10">
        <f t="shared" si="52"/>
        <v>1</v>
      </c>
      <c r="AS47" s="10">
        <f t="shared" si="52"/>
        <v>0</v>
      </c>
      <c r="AT47" s="10">
        <f t="shared" si="52"/>
        <v>16</v>
      </c>
      <c r="AU47" s="10">
        <f t="shared" si="52"/>
        <v>6</v>
      </c>
      <c r="AV47" s="10">
        <f t="shared" si="52"/>
        <v>0</v>
      </c>
      <c r="AW47" s="10">
        <f t="shared" si="52"/>
        <v>0</v>
      </c>
      <c r="AX47" s="11">
        <f>SUM(AX48:AX54)</f>
        <v>117</v>
      </c>
      <c r="AY47" s="155" t="b">
        <f>AB47='C-1'!AA47</f>
        <v>1</v>
      </c>
      <c r="AZ47" s="15" t="s">
        <v>51</v>
      </c>
      <c r="BA47" s="10">
        <f>SUM(BA48:BA54)</f>
        <v>569</v>
      </c>
      <c r="BB47" s="10">
        <f>SUM(BB48:BB54)</f>
        <v>1</v>
      </c>
      <c r="BC47" s="10">
        <f>SUM(BC48:BC54)</f>
        <v>0</v>
      </c>
      <c r="BD47" s="10">
        <f t="shared" ref="BD47:BW47" si="53">SUM(BD48:BD54)</f>
        <v>85</v>
      </c>
      <c r="BE47" s="10">
        <f t="shared" si="53"/>
        <v>22</v>
      </c>
      <c r="BF47" s="10">
        <f t="shared" si="53"/>
        <v>68</v>
      </c>
      <c r="BG47" s="10">
        <f t="shared" si="53"/>
        <v>4</v>
      </c>
      <c r="BH47" s="10">
        <f t="shared" si="53"/>
        <v>0</v>
      </c>
      <c r="BI47" s="10">
        <f t="shared" si="53"/>
        <v>32</v>
      </c>
      <c r="BJ47" s="10">
        <f t="shared" si="53"/>
        <v>0</v>
      </c>
      <c r="BK47" s="10">
        <f t="shared" si="53"/>
        <v>45</v>
      </c>
      <c r="BL47" s="10">
        <f t="shared" si="53"/>
        <v>2</v>
      </c>
      <c r="BM47" s="10">
        <f t="shared" si="53"/>
        <v>59</v>
      </c>
      <c r="BN47" s="10">
        <f t="shared" si="53"/>
        <v>0</v>
      </c>
      <c r="BO47" s="10">
        <f t="shared" si="53"/>
        <v>0</v>
      </c>
      <c r="BP47" s="10">
        <f t="shared" si="53"/>
        <v>8</v>
      </c>
      <c r="BQ47" s="10">
        <f t="shared" si="53"/>
        <v>6</v>
      </c>
      <c r="BR47" s="10">
        <f t="shared" si="53"/>
        <v>0</v>
      </c>
      <c r="BS47" s="10">
        <f>SUM(BS48:BS54)</f>
        <v>8</v>
      </c>
      <c r="BT47" s="10">
        <f t="shared" si="53"/>
        <v>7</v>
      </c>
      <c r="BU47" s="10">
        <f t="shared" si="53"/>
        <v>0</v>
      </c>
      <c r="BV47" s="10">
        <f t="shared" si="53"/>
        <v>0</v>
      </c>
      <c r="BW47" s="11">
        <f t="shared" si="53"/>
        <v>222</v>
      </c>
      <c r="BX47" s="6" t="b">
        <f>BA47='C-1'!AW47</f>
        <v>1</v>
      </c>
      <c r="BY47" s="15" t="s">
        <v>51</v>
      </c>
      <c r="BZ47" s="143">
        <f>SUM(BZ48:BZ54)</f>
        <v>287</v>
      </c>
      <c r="CA47" s="143">
        <f>SUM(CA48:CA54)</f>
        <v>5</v>
      </c>
      <c r="CB47" s="143">
        <f>SUM(CB48:CB54)</f>
        <v>3</v>
      </c>
      <c r="CC47" s="143">
        <f t="shared" ref="CC47:CV47" si="54">SUM(CC48:CC54)</f>
        <v>83</v>
      </c>
      <c r="CD47" s="143">
        <f t="shared" si="54"/>
        <v>8</v>
      </c>
      <c r="CE47" s="143">
        <f t="shared" si="54"/>
        <v>21</v>
      </c>
      <c r="CF47" s="143">
        <f t="shared" si="54"/>
        <v>0</v>
      </c>
      <c r="CG47" s="143">
        <f t="shared" si="54"/>
        <v>0</v>
      </c>
      <c r="CH47" s="143">
        <f t="shared" si="54"/>
        <v>36</v>
      </c>
      <c r="CI47" s="143">
        <f t="shared" si="54"/>
        <v>0</v>
      </c>
      <c r="CJ47" s="143">
        <f t="shared" si="54"/>
        <v>15</v>
      </c>
      <c r="CK47" s="143">
        <f t="shared" si="54"/>
        <v>0</v>
      </c>
      <c r="CL47" s="143">
        <f t="shared" si="54"/>
        <v>83</v>
      </c>
      <c r="CM47" s="143">
        <f t="shared" si="54"/>
        <v>0</v>
      </c>
      <c r="CN47" s="143">
        <f t="shared" si="54"/>
        <v>0</v>
      </c>
      <c r="CO47" s="143">
        <f t="shared" si="54"/>
        <v>2</v>
      </c>
      <c r="CP47" s="143">
        <f t="shared" si="54"/>
        <v>4</v>
      </c>
      <c r="CQ47" s="143">
        <f t="shared" si="54"/>
        <v>0</v>
      </c>
      <c r="CR47" s="143">
        <f t="shared" si="54"/>
        <v>10</v>
      </c>
      <c r="CS47" s="143">
        <f t="shared" si="54"/>
        <v>10</v>
      </c>
      <c r="CT47" s="143">
        <f t="shared" si="54"/>
        <v>0</v>
      </c>
      <c r="CU47" s="143">
        <f t="shared" si="54"/>
        <v>0</v>
      </c>
      <c r="CV47" s="143">
        <f t="shared" si="54"/>
        <v>7</v>
      </c>
      <c r="CW47" s="6" t="b">
        <f>+BZ47='C-1'!BP47</f>
        <v>1</v>
      </c>
      <c r="CX47" s="6" t="b">
        <f>'C-1'!BP47=SUM('C-5'!CA47:CV47)</f>
        <v>1</v>
      </c>
      <c r="CY47" s="15" t="s">
        <v>51</v>
      </c>
      <c r="CZ47" s="371">
        <f>SUM(CZ48:CZ54)</f>
        <v>2137</v>
      </c>
      <c r="DA47" s="371">
        <f>SUM(DA48:DA54)</f>
        <v>12</v>
      </c>
      <c r="DB47" s="371">
        <f>SUM(DB48:DB54)</f>
        <v>7</v>
      </c>
      <c r="DC47" s="371">
        <f t="shared" ref="DC47:DV47" si="55">SUM(DC48:DC54)</f>
        <v>344</v>
      </c>
      <c r="DD47" s="371">
        <f t="shared" si="55"/>
        <v>85</v>
      </c>
      <c r="DE47" s="371">
        <f t="shared" si="55"/>
        <v>113</v>
      </c>
      <c r="DF47" s="371">
        <f t="shared" si="55"/>
        <v>9</v>
      </c>
      <c r="DG47" s="371">
        <f t="shared" si="55"/>
        <v>5</v>
      </c>
      <c r="DH47" s="371">
        <f t="shared" si="55"/>
        <v>121</v>
      </c>
      <c r="DI47" s="371">
        <f t="shared" si="55"/>
        <v>0</v>
      </c>
      <c r="DJ47" s="371">
        <f t="shared" si="55"/>
        <v>106</v>
      </c>
      <c r="DK47" s="371">
        <f t="shared" si="55"/>
        <v>9</v>
      </c>
      <c r="DL47" s="371">
        <f t="shared" si="55"/>
        <v>885</v>
      </c>
      <c r="DM47" s="371">
        <f t="shared" si="55"/>
        <v>0</v>
      </c>
      <c r="DN47" s="371">
        <f t="shared" si="55"/>
        <v>0</v>
      </c>
      <c r="DO47" s="371">
        <f t="shared" si="55"/>
        <v>13</v>
      </c>
      <c r="DP47" s="371">
        <f t="shared" si="55"/>
        <v>13</v>
      </c>
      <c r="DQ47" s="371">
        <f t="shared" si="55"/>
        <v>0</v>
      </c>
      <c r="DR47" s="371">
        <f>SUM(DR48:DR54)</f>
        <v>42</v>
      </c>
      <c r="DS47" s="371">
        <f>SUM(DS48:DS54)</f>
        <v>26</v>
      </c>
      <c r="DT47" s="371">
        <f t="shared" si="55"/>
        <v>0</v>
      </c>
      <c r="DU47" s="371">
        <f t="shared" si="55"/>
        <v>1</v>
      </c>
      <c r="DV47" s="372">
        <f t="shared" si="55"/>
        <v>346</v>
      </c>
      <c r="DW47" s="6" t="b">
        <f>CZ47='C-1'!CM47</f>
        <v>1</v>
      </c>
    </row>
    <row r="48" spans="1:127" x14ac:dyDescent="0.35">
      <c r="A48" s="175" t="s">
        <v>520</v>
      </c>
      <c r="B48" s="179">
        <f t="shared" ref="B48:B54" si="56">SUM(C48:X48)</f>
        <v>81</v>
      </c>
      <c r="C48" s="179">
        <v>1</v>
      </c>
      <c r="D48" s="179">
        <v>0</v>
      </c>
      <c r="E48" s="179">
        <v>24</v>
      </c>
      <c r="F48" s="179">
        <v>3</v>
      </c>
      <c r="G48" s="179">
        <v>0</v>
      </c>
      <c r="H48" s="179">
        <v>0</v>
      </c>
      <c r="I48" s="179">
        <v>0</v>
      </c>
      <c r="J48" s="179">
        <v>5</v>
      </c>
      <c r="K48" s="179">
        <v>0</v>
      </c>
      <c r="L48" s="179">
        <v>12</v>
      </c>
      <c r="M48" s="179">
        <v>4</v>
      </c>
      <c r="N48" s="179">
        <v>31</v>
      </c>
      <c r="O48" s="179">
        <v>0</v>
      </c>
      <c r="P48" s="179">
        <v>0</v>
      </c>
      <c r="Q48" s="179">
        <v>0</v>
      </c>
      <c r="R48" s="179">
        <v>0</v>
      </c>
      <c r="S48" s="179">
        <v>0</v>
      </c>
      <c r="T48" s="179">
        <v>0</v>
      </c>
      <c r="U48" s="179">
        <v>1</v>
      </c>
      <c r="V48" s="179">
        <v>0</v>
      </c>
      <c r="W48" s="179">
        <v>0</v>
      </c>
      <c r="X48" s="179">
        <v>0</v>
      </c>
      <c r="Y48" s="175" t="b">
        <f>B48='C-1'!G48</f>
        <v>1</v>
      </c>
      <c r="AA48" s="175" t="s">
        <v>520</v>
      </c>
      <c r="AB48" s="57">
        <f t="shared" ref="AB48:AB54" si="57">SUM(AC48:AX48)</f>
        <v>112</v>
      </c>
      <c r="AC48" s="57">
        <v>1</v>
      </c>
      <c r="AD48" s="57">
        <v>0</v>
      </c>
      <c r="AE48" s="57">
        <v>37</v>
      </c>
      <c r="AF48" s="57">
        <v>13</v>
      </c>
      <c r="AG48" s="57">
        <v>7</v>
      </c>
      <c r="AH48" s="57">
        <v>2</v>
      </c>
      <c r="AI48" s="57">
        <v>0</v>
      </c>
      <c r="AJ48" s="158">
        <v>13</v>
      </c>
      <c r="AK48" s="158">
        <v>0</v>
      </c>
      <c r="AL48" s="158">
        <v>20</v>
      </c>
      <c r="AM48" s="158">
        <v>0</v>
      </c>
      <c r="AN48" s="158">
        <v>17</v>
      </c>
      <c r="AO48" s="57">
        <v>0</v>
      </c>
      <c r="AP48" s="57">
        <v>0</v>
      </c>
      <c r="AQ48" s="57">
        <v>0</v>
      </c>
      <c r="AR48" s="57">
        <v>1</v>
      </c>
      <c r="AS48" s="57">
        <v>0</v>
      </c>
      <c r="AT48" s="57">
        <v>0</v>
      </c>
      <c r="AU48" s="57">
        <v>1</v>
      </c>
      <c r="AV48" s="57">
        <v>0</v>
      </c>
      <c r="AW48" s="57">
        <v>0</v>
      </c>
      <c r="AX48" s="57">
        <v>0</v>
      </c>
      <c r="AY48" s="155" t="b">
        <f>AB48='C-1'!AA48</f>
        <v>1</v>
      </c>
      <c r="AZ48" s="6" t="s">
        <v>176</v>
      </c>
      <c r="BA48" s="57">
        <f t="shared" ref="BA48:BA54" si="58">SUM(BB48:BW48)</f>
        <v>106</v>
      </c>
      <c r="BB48" s="57">
        <v>0</v>
      </c>
      <c r="BC48" s="57">
        <v>0</v>
      </c>
      <c r="BD48" s="57">
        <v>30</v>
      </c>
      <c r="BE48" s="57">
        <v>9</v>
      </c>
      <c r="BF48" s="57">
        <v>6</v>
      </c>
      <c r="BG48" s="57">
        <v>0</v>
      </c>
      <c r="BH48" s="57">
        <v>0</v>
      </c>
      <c r="BI48" s="57">
        <v>5</v>
      </c>
      <c r="BJ48" s="57">
        <v>0</v>
      </c>
      <c r="BK48" s="57">
        <v>42</v>
      </c>
      <c r="BL48" s="57">
        <v>1</v>
      </c>
      <c r="BM48" s="57">
        <v>10</v>
      </c>
      <c r="BN48" s="57">
        <v>0</v>
      </c>
      <c r="BO48" s="57">
        <v>0</v>
      </c>
      <c r="BP48" s="57">
        <v>0</v>
      </c>
      <c r="BQ48" s="57">
        <v>3</v>
      </c>
      <c r="BR48" s="57">
        <v>0</v>
      </c>
      <c r="BS48" s="57">
        <v>0</v>
      </c>
      <c r="BT48" s="57">
        <v>0</v>
      </c>
      <c r="BU48" s="57">
        <v>0</v>
      </c>
      <c r="BV48" s="57">
        <v>0</v>
      </c>
      <c r="BW48" s="57">
        <v>0</v>
      </c>
      <c r="BX48" s="6" t="b">
        <f>BA48='C-1'!AW48</f>
        <v>1</v>
      </c>
      <c r="BY48" s="6" t="s">
        <v>176</v>
      </c>
      <c r="BZ48" s="142">
        <f t="shared" ref="BZ48:BZ54" si="59">SUM(CA48:CV48)</f>
        <v>90</v>
      </c>
      <c r="CA48" s="142">
        <v>1</v>
      </c>
      <c r="CB48" s="142">
        <v>1</v>
      </c>
      <c r="CC48" s="142">
        <v>40</v>
      </c>
      <c r="CD48" s="142">
        <v>1</v>
      </c>
      <c r="CE48" s="142">
        <v>7</v>
      </c>
      <c r="CF48" s="142">
        <v>0</v>
      </c>
      <c r="CG48" s="142">
        <v>0</v>
      </c>
      <c r="CH48" s="142">
        <v>2</v>
      </c>
      <c r="CI48" s="142">
        <v>0</v>
      </c>
      <c r="CJ48" s="142">
        <v>12</v>
      </c>
      <c r="CK48" s="142">
        <v>0</v>
      </c>
      <c r="CL48" s="142">
        <v>21</v>
      </c>
      <c r="CM48" s="142">
        <v>0</v>
      </c>
      <c r="CN48" s="142">
        <v>0</v>
      </c>
      <c r="CO48" s="142">
        <v>0</v>
      </c>
      <c r="CP48" s="142">
        <v>0</v>
      </c>
      <c r="CQ48" s="142">
        <v>0</v>
      </c>
      <c r="CR48" s="142">
        <v>1</v>
      </c>
      <c r="CS48" s="142">
        <v>4</v>
      </c>
      <c r="CT48" s="142">
        <v>0</v>
      </c>
      <c r="CU48" s="142">
        <v>0</v>
      </c>
      <c r="CV48" s="142">
        <v>0</v>
      </c>
      <c r="CW48" s="6" t="b">
        <f>+BZ48='C-1'!BP48</f>
        <v>1</v>
      </c>
      <c r="CX48" s="6" t="b">
        <f>'C-1'!BP48=SUM('C-5'!CA48:CV48)</f>
        <v>1</v>
      </c>
      <c r="CY48" s="6" t="s">
        <v>176</v>
      </c>
      <c r="CZ48" s="365">
        <f t="shared" ref="CZ48:CZ54" si="60">SUM(DA48:DV48)</f>
        <v>389</v>
      </c>
      <c r="DA48" s="365">
        <f t="shared" ref="DA48:DJ54" si="61">+C48+AC48+BB48+CA48</f>
        <v>3</v>
      </c>
      <c r="DB48" s="365">
        <f t="shared" si="61"/>
        <v>1</v>
      </c>
      <c r="DC48" s="365">
        <f t="shared" si="61"/>
        <v>131</v>
      </c>
      <c r="DD48" s="365">
        <f t="shared" si="61"/>
        <v>26</v>
      </c>
      <c r="DE48" s="365">
        <f t="shared" si="61"/>
        <v>20</v>
      </c>
      <c r="DF48" s="365">
        <f t="shared" si="61"/>
        <v>2</v>
      </c>
      <c r="DG48" s="365">
        <f t="shared" si="61"/>
        <v>0</v>
      </c>
      <c r="DH48" s="365">
        <f t="shared" si="61"/>
        <v>25</v>
      </c>
      <c r="DI48" s="365">
        <f t="shared" si="61"/>
        <v>0</v>
      </c>
      <c r="DJ48" s="365">
        <f t="shared" si="61"/>
        <v>86</v>
      </c>
      <c r="DK48" s="365">
        <f t="shared" ref="DK48:DU54" si="62">+M48+AM48+BL48+CK48</f>
        <v>5</v>
      </c>
      <c r="DL48" s="365">
        <f t="shared" si="62"/>
        <v>79</v>
      </c>
      <c r="DM48" s="365">
        <f t="shared" si="62"/>
        <v>0</v>
      </c>
      <c r="DN48" s="365">
        <f t="shared" si="62"/>
        <v>0</v>
      </c>
      <c r="DO48" s="365">
        <f t="shared" si="62"/>
        <v>0</v>
      </c>
      <c r="DP48" s="365">
        <f t="shared" si="62"/>
        <v>4</v>
      </c>
      <c r="DQ48" s="365">
        <f t="shared" si="62"/>
        <v>0</v>
      </c>
      <c r="DR48" s="365">
        <f t="shared" si="62"/>
        <v>1</v>
      </c>
      <c r="DS48" s="365">
        <f t="shared" si="62"/>
        <v>6</v>
      </c>
      <c r="DT48" s="365">
        <f t="shared" si="62"/>
        <v>0</v>
      </c>
      <c r="DU48" s="365">
        <f t="shared" si="62"/>
        <v>0</v>
      </c>
      <c r="DV48" s="370">
        <f t="shared" ref="DV48:DV54" si="63">+X48+AX48+BW48+CV48</f>
        <v>0</v>
      </c>
      <c r="DW48" s="6" t="b">
        <f>CZ48='C-1'!CM48</f>
        <v>1</v>
      </c>
    </row>
    <row r="49" spans="1:127" x14ac:dyDescent="0.35">
      <c r="A49" s="175" t="s">
        <v>521</v>
      </c>
      <c r="B49" s="179">
        <f t="shared" si="56"/>
        <v>22</v>
      </c>
      <c r="C49" s="179">
        <v>1</v>
      </c>
      <c r="D49" s="179">
        <v>0</v>
      </c>
      <c r="E49" s="179">
        <v>9</v>
      </c>
      <c r="F49" s="179">
        <v>1</v>
      </c>
      <c r="G49" s="179">
        <v>0</v>
      </c>
      <c r="H49" s="179">
        <v>0</v>
      </c>
      <c r="I49" s="179">
        <v>0</v>
      </c>
      <c r="J49" s="179">
        <v>0</v>
      </c>
      <c r="K49" s="179">
        <v>0</v>
      </c>
      <c r="L49" s="179">
        <v>1</v>
      </c>
      <c r="M49" s="179">
        <v>3</v>
      </c>
      <c r="N49" s="179">
        <v>6</v>
      </c>
      <c r="O49" s="179">
        <v>0</v>
      </c>
      <c r="P49" s="179">
        <v>0</v>
      </c>
      <c r="Q49" s="179">
        <v>0</v>
      </c>
      <c r="R49" s="179">
        <v>1</v>
      </c>
      <c r="S49" s="179">
        <v>0</v>
      </c>
      <c r="T49" s="179">
        <v>0</v>
      </c>
      <c r="U49" s="179">
        <v>0</v>
      </c>
      <c r="V49" s="179">
        <v>0</v>
      </c>
      <c r="W49" s="179">
        <v>0</v>
      </c>
      <c r="X49" s="179">
        <v>0</v>
      </c>
      <c r="Y49" s="175" t="b">
        <f>B49='C-1'!G49</f>
        <v>1</v>
      </c>
      <c r="AA49" s="175" t="s">
        <v>521</v>
      </c>
      <c r="AB49" s="57">
        <f t="shared" si="57"/>
        <v>9</v>
      </c>
      <c r="AC49" s="57">
        <v>0</v>
      </c>
      <c r="AD49" s="57">
        <v>0</v>
      </c>
      <c r="AE49" s="57">
        <v>5</v>
      </c>
      <c r="AF49" s="57">
        <v>2</v>
      </c>
      <c r="AG49" s="57">
        <v>1</v>
      </c>
      <c r="AH49" s="57">
        <v>0</v>
      </c>
      <c r="AI49" s="57">
        <v>0</v>
      </c>
      <c r="AJ49" s="158">
        <v>0</v>
      </c>
      <c r="AK49" s="158">
        <v>0</v>
      </c>
      <c r="AL49" s="158">
        <v>0</v>
      </c>
      <c r="AM49" s="158">
        <v>0</v>
      </c>
      <c r="AN49" s="158">
        <v>0</v>
      </c>
      <c r="AO49" s="57">
        <v>0</v>
      </c>
      <c r="AP49" s="57">
        <v>0</v>
      </c>
      <c r="AQ49" s="57">
        <v>0</v>
      </c>
      <c r="AR49" s="57">
        <v>0</v>
      </c>
      <c r="AS49" s="57">
        <v>0</v>
      </c>
      <c r="AT49" s="57">
        <v>0</v>
      </c>
      <c r="AU49" s="57">
        <v>1</v>
      </c>
      <c r="AV49" s="57">
        <v>0</v>
      </c>
      <c r="AW49" s="57">
        <v>0</v>
      </c>
      <c r="AX49" s="57">
        <v>0</v>
      </c>
      <c r="AY49" s="155" t="b">
        <f>AB49='C-1'!AA49</f>
        <v>1</v>
      </c>
      <c r="AZ49" s="6" t="s">
        <v>138</v>
      </c>
      <c r="BA49" s="57">
        <f t="shared" si="58"/>
        <v>12</v>
      </c>
      <c r="BB49" s="57">
        <v>0</v>
      </c>
      <c r="BC49" s="57">
        <v>0</v>
      </c>
      <c r="BD49" s="57">
        <v>4</v>
      </c>
      <c r="BE49" s="57">
        <v>1</v>
      </c>
      <c r="BF49" s="57">
        <v>1</v>
      </c>
      <c r="BG49" s="57">
        <v>0</v>
      </c>
      <c r="BH49" s="57">
        <v>0</v>
      </c>
      <c r="BI49" s="57">
        <v>2</v>
      </c>
      <c r="BJ49" s="57">
        <v>0</v>
      </c>
      <c r="BK49" s="57">
        <v>0</v>
      </c>
      <c r="BL49" s="57">
        <v>0</v>
      </c>
      <c r="BM49" s="57">
        <v>4</v>
      </c>
      <c r="BN49" s="57">
        <v>0</v>
      </c>
      <c r="BO49" s="57">
        <v>0</v>
      </c>
      <c r="BP49" s="57">
        <v>0</v>
      </c>
      <c r="BQ49" s="57">
        <v>0</v>
      </c>
      <c r="BR49" s="57">
        <v>0</v>
      </c>
      <c r="BS49" s="57">
        <v>0</v>
      </c>
      <c r="BT49" s="57">
        <v>0</v>
      </c>
      <c r="BU49" s="57">
        <v>0</v>
      </c>
      <c r="BV49" s="57">
        <v>0</v>
      </c>
      <c r="BW49" s="57">
        <v>0</v>
      </c>
      <c r="BX49" s="6" t="b">
        <f>BA49='C-1'!AW49</f>
        <v>1</v>
      </c>
      <c r="BY49" s="6" t="s">
        <v>138</v>
      </c>
      <c r="BZ49" s="142">
        <f t="shared" si="59"/>
        <v>10</v>
      </c>
      <c r="CA49" s="142">
        <v>1</v>
      </c>
      <c r="CB49" s="142">
        <v>0</v>
      </c>
      <c r="CC49" s="142">
        <v>1</v>
      </c>
      <c r="CD49" s="142">
        <v>0</v>
      </c>
      <c r="CE49" s="142">
        <v>0</v>
      </c>
      <c r="CF49" s="142">
        <v>0</v>
      </c>
      <c r="CG49" s="142">
        <v>0</v>
      </c>
      <c r="CH49" s="142">
        <v>0</v>
      </c>
      <c r="CI49" s="142">
        <v>0</v>
      </c>
      <c r="CJ49" s="142">
        <v>0</v>
      </c>
      <c r="CK49" s="142">
        <v>0</v>
      </c>
      <c r="CL49" s="142">
        <v>4</v>
      </c>
      <c r="CM49" s="142">
        <v>0</v>
      </c>
      <c r="CN49" s="142">
        <v>0</v>
      </c>
      <c r="CO49" s="142">
        <v>0</v>
      </c>
      <c r="CP49" s="142">
        <v>0</v>
      </c>
      <c r="CQ49" s="142">
        <v>0</v>
      </c>
      <c r="CR49" s="142">
        <v>1</v>
      </c>
      <c r="CS49" s="142">
        <v>1</v>
      </c>
      <c r="CT49" s="142">
        <v>0</v>
      </c>
      <c r="CU49" s="142">
        <v>0</v>
      </c>
      <c r="CV49" s="142">
        <v>2</v>
      </c>
      <c r="CW49" s="6" t="b">
        <f>+BZ49='C-1'!BP49</f>
        <v>1</v>
      </c>
      <c r="CX49" s="6" t="b">
        <f>'C-1'!BP49=SUM('C-5'!CA49:CV49)</f>
        <v>1</v>
      </c>
      <c r="CY49" s="6" t="s">
        <v>138</v>
      </c>
      <c r="CZ49" s="365">
        <f t="shared" si="60"/>
        <v>53</v>
      </c>
      <c r="DA49" s="365">
        <f t="shared" si="61"/>
        <v>2</v>
      </c>
      <c r="DB49" s="365">
        <f t="shared" si="61"/>
        <v>0</v>
      </c>
      <c r="DC49" s="365">
        <f t="shared" si="61"/>
        <v>19</v>
      </c>
      <c r="DD49" s="365">
        <f t="shared" si="61"/>
        <v>4</v>
      </c>
      <c r="DE49" s="365">
        <f t="shared" si="61"/>
        <v>2</v>
      </c>
      <c r="DF49" s="365">
        <f t="shared" si="61"/>
        <v>0</v>
      </c>
      <c r="DG49" s="365">
        <f t="shared" si="61"/>
        <v>0</v>
      </c>
      <c r="DH49" s="365">
        <f t="shared" si="61"/>
        <v>2</v>
      </c>
      <c r="DI49" s="365">
        <f t="shared" si="61"/>
        <v>0</v>
      </c>
      <c r="DJ49" s="365">
        <f t="shared" si="61"/>
        <v>1</v>
      </c>
      <c r="DK49" s="365">
        <f t="shared" si="62"/>
        <v>3</v>
      </c>
      <c r="DL49" s="365">
        <f t="shared" si="62"/>
        <v>14</v>
      </c>
      <c r="DM49" s="365">
        <f t="shared" si="62"/>
        <v>0</v>
      </c>
      <c r="DN49" s="365">
        <f t="shared" si="62"/>
        <v>0</v>
      </c>
      <c r="DO49" s="365">
        <f t="shared" si="62"/>
        <v>0</v>
      </c>
      <c r="DP49" s="365">
        <f t="shared" si="62"/>
        <v>1</v>
      </c>
      <c r="DQ49" s="365">
        <f t="shared" si="62"/>
        <v>0</v>
      </c>
      <c r="DR49" s="365">
        <f t="shared" si="62"/>
        <v>1</v>
      </c>
      <c r="DS49" s="365">
        <f t="shared" si="62"/>
        <v>2</v>
      </c>
      <c r="DT49" s="365">
        <f t="shared" si="62"/>
        <v>0</v>
      </c>
      <c r="DU49" s="365">
        <f t="shared" si="62"/>
        <v>0</v>
      </c>
      <c r="DV49" s="370">
        <f t="shared" si="63"/>
        <v>2</v>
      </c>
      <c r="DW49" s="6" t="b">
        <f>CZ49='C-1'!CM49</f>
        <v>1</v>
      </c>
    </row>
    <row r="50" spans="1:127" ht="13.5" customHeight="1" x14ac:dyDescent="0.35">
      <c r="A50" s="175" t="s">
        <v>524</v>
      </c>
      <c r="B50" s="179">
        <f t="shared" si="56"/>
        <v>13</v>
      </c>
      <c r="C50" s="179">
        <v>0</v>
      </c>
      <c r="D50" s="179">
        <v>0</v>
      </c>
      <c r="E50" s="179">
        <v>2</v>
      </c>
      <c r="F50" s="179">
        <v>1</v>
      </c>
      <c r="G50" s="179">
        <v>1</v>
      </c>
      <c r="H50" s="179">
        <v>1</v>
      </c>
      <c r="I50" s="179">
        <v>0</v>
      </c>
      <c r="J50" s="179">
        <v>1</v>
      </c>
      <c r="K50" s="179">
        <v>0</v>
      </c>
      <c r="L50" s="179">
        <v>0</v>
      </c>
      <c r="M50" s="179">
        <v>0</v>
      </c>
      <c r="N50" s="179">
        <v>6</v>
      </c>
      <c r="O50" s="179">
        <v>0</v>
      </c>
      <c r="P50" s="179">
        <v>0</v>
      </c>
      <c r="Q50" s="179">
        <v>0</v>
      </c>
      <c r="R50" s="179">
        <v>1</v>
      </c>
      <c r="S50" s="179">
        <v>0</v>
      </c>
      <c r="T50" s="179">
        <v>0</v>
      </c>
      <c r="U50" s="179">
        <v>0</v>
      </c>
      <c r="V50" s="179">
        <v>0</v>
      </c>
      <c r="W50" s="179">
        <v>0</v>
      </c>
      <c r="X50" s="179">
        <v>0</v>
      </c>
      <c r="Y50" s="175" t="b">
        <f>B50='C-1'!G50</f>
        <v>1</v>
      </c>
      <c r="AA50" s="175" t="s">
        <v>524</v>
      </c>
      <c r="AB50" s="57">
        <f t="shared" si="57"/>
        <v>27</v>
      </c>
      <c r="AC50" s="57">
        <v>0</v>
      </c>
      <c r="AD50" s="57">
        <v>0</v>
      </c>
      <c r="AE50" s="57">
        <v>8</v>
      </c>
      <c r="AF50" s="57">
        <v>1</v>
      </c>
      <c r="AG50" s="57">
        <v>3</v>
      </c>
      <c r="AH50" s="57">
        <v>0</v>
      </c>
      <c r="AI50" s="57">
        <v>0</v>
      </c>
      <c r="AJ50" s="158">
        <v>7</v>
      </c>
      <c r="AK50" s="158">
        <v>0</v>
      </c>
      <c r="AL50" s="158">
        <v>0</v>
      </c>
      <c r="AM50" s="158">
        <v>0</v>
      </c>
      <c r="AN50" s="158">
        <v>4</v>
      </c>
      <c r="AO50" s="57">
        <v>0</v>
      </c>
      <c r="AP50" s="57">
        <v>0</v>
      </c>
      <c r="AQ50" s="57">
        <v>0</v>
      </c>
      <c r="AR50" s="57">
        <v>0</v>
      </c>
      <c r="AS50" s="57">
        <v>0</v>
      </c>
      <c r="AT50" s="57">
        <v>4</v>
      </c>
      <c r="AU50" s="57">
        <v>0</v>
      </c>
      <c r="AV50" s="57">
        <v>0</v>
      </c>
      <c r="AW50" s="57">
        <v>0</v>
      </c>
      <c r="AX50" s="57">
        <v>0</v>
      </c>
      <c r="AY50" s="155" t="b">
        <f>AB50='C-1'!AA50</f>
        <v>1</v>
      </c>
      <c r="AZ50" s="6" t="s">
        <v>137</v>
      </c>
      <c r="BA50" s="57">
        <f t="shared" si="58"/>
        <v>27</v>
      </c>
      <c r="BB50" s="57">
        <v>1</v>
      </c>
      <c r="BC50" s="57">
        <v>0</v>
      </c>
      <c r="BD50" s="57">
        <v>3</v>
      </c>
      <c r="BE50" s="57">
        <v>0</v>
      </c>
      <c r="BF50" s="57">
        <v>7</v>
      </c>
      <c r="BG50" s="57">
        <v>0</v>
      </c>
      <c r="BH50" s="57">
        <v>0</v>
      </c>
      <c r="BI50" s="57">
        <v>4</v>
      </c>
      <c r="BJ50" s="57">
        <v>0</v>
      </c>
      <c r="BK50" s="57">
        <v>0</v>
      </c>
      <c r="BL50" s="57">
        <v>0</v>
      </c>
      <c r="BM50" s="57">
        <v>7</v>
      </c>
      <c r="BN50" s="57">
        <v>0</v>
      </c>
      <c r="BO50" s="57">
        <v>0</v>
      </c>
      <c r="BP50" s="57">
        <v>0</v>
      </c>
      <c r="BQ50" s="57">
        <v>0</v>
      </c>
      <c r="BR50" s="57">
        <v>0</v>
      </c>
      <c r="BS50" s="57">
        <v>1</v>
      </c>
      <c r="BT50" s="57">
        <v>4</v>
      </c>
      <c r="BU50" s="57">
        <v>0</v>
      </c>
      <c r="BV50" s="57">
        <v>0</v>
      </c>
      <c r="BW50" s="57">
        <v>0</v>
      </c>
      <c r="BX50" s="6" t="b">
        <f>BA50='C-1'!AW50</f>
        <v>1</v>
      </c>
      <c r="BY50" s="6" t="s">
        <v>137</v>
      </c>
      <c r="BZ50" s="142">
        <f t="shared" si="59"/>
        <v>32</v>
      </c>
      <c r="CA50" s="142">
        <v>3</v>
      </c>
      <c r="CB50" s="142">
        <v>0</v>
      </c>
      <c r="CC50" s="142">
        <v>2</v>
      </c>
      <c r="CD50" s="142">
        <v>1</v>
      </c>
      <c r="CE50" s="142">
        <v>3</v>
      </c>
      <c r="CF50" s="142">
        <v>0</v>
      </c>
      <c r="CG50" s="142">
        <v>0</v>
      </c>
      <c r="CH50" s="142">
        <v>13</v>
      </c>
      <c r="CI50" s="142">
        <v>0</v>
      </c>
      <c r="CJ50" s="142">
        <v>0</v>
      </c>
      <c r="CK50" s="142">
        <v>0</v>
      </c>
      <c r="CL50" s="142">
        <v>7</v>
      </c>
      <c r="CM50" s="142">
        <v>0</v>
      </c>
      <c r="CN50" s="142">
        <v>0</v>
      </c>
      <c r="CO50" s="142">
        <v>0</v>
      </c>
      <c r="CP50" s="142">
        <v>0</v>
      </c>
      <c r="CQ50" s="142">
        <v>0</v>
      </c>
      <c r="CR50" s="142">
        <v>0</v>
      </c>
      <c r="CS50" s="142">
        <v>0</v>
      </c>
      <c r="CT50" s="142">
        <v>0</v>
      </c>
      <c r="CU50" s="142">
        <v>0</v>
      </c>
      <c r="CV50" s="142">
        <v>3</v>
      </c>
      <c r="CW50" s="6" t="b">
        <f>+BZ50='C-1'!BP50</f>
        <v>1</v>
      </c>
      <c r="CX50" s="6" t="b">
        <f>'C-1'!BP50=SUM('C-5'!CA50:CV50)</f>
        <v>1</v>
      </c>
      <c r="CY50" s="6" t="s">
        <v>137</v>
      </c>
      <c r="CZ50" s="365">
        <f t="shared" si="60"/>
        <v>99</v>
      </c>
      <c r="DA50" s="365">
        <f t="shared" si="61"/>
        <v>4</v>
      </c>
      <c r="DB50" s="365">
        <f t="shared" si="61"/>
        <v>0</v>
      </c>
      <c r="DC50" s="365">
        <f t="shared" si="61"/>
        <v>15</v>
      </c>
      <c r="DD50" s="365">
        <f t="shared" si="61"/>
        <v>3</v>
      </c>
      <c r="DE50" s="365">
        <f t="shared" si="61"/>
        <v>14</v>
      </c>
      <c r="DF50" s="365">
        <f t="shared" si="61"/>
        <v>1</v>
      </c>
      <c r="DG50" s="365">
        <f t="shared" si="61"/>
        <v>0</v>
      </c>
      <c r="DH50" s="365">
        <f t="shared" si="61"/>
        <v>25</v>
      </c>
      <c r="DI50" s="365">
        <f t="shared" si="61"/>
        <v>0</v>
      </c>
      <c r="DJ50" s="365">
        <f t="shared" si="61"/>
        <v>0</v>
      </c>
      <c r="DK50" s="365">
        <f t="shared" si="62"/>
        <v>0</v>
      </c>
      <c r="DL50" s="365">
        <f t="shared" si="62"/>
        <v>24</v>
      </c>
      <c r="DM50" s="365">
        <f t="shared" si="62"/>
        <v>0</v>
      </c>
      <c r="DN50" s="365">
        <f t="shared" si="62"/>
        <v>0</v>
      </c>
      <c r="DO50" s="365">
        <f t="shared" si="62"/>
        <v>0</v>
      </c>
      <c r="DP50" s="365">
        <f t="shared" si="62"/>
        <v>1</v>
      </c>
      <c r="DQ50" s="365">
        <f t="shared" si="62"/>
        <v>0</v>
      </c>
      <c r="DR50" s="365">
        <f t="shared" si="62"/>
        <v>5</v>
      </c>
      <c r="DS50" s="365">
        <f t="shared" si="62"/>
        <v>4</v>
      </c>
      <c r="DT50" s="365">
        <f t="shared" si="62"/>
        <v>0</v>
      </c>
      <c r="DU50" s="365">
        <f t="shared" si="62"/>
        <v>0</v>
      </c>
      <c r="DV50" s="370">
        <f t="shared" si="63"/>
        <v>3</v>
      </c>
      <c r="DW50" s="6" t="b">
        <f>CZ50='C-1'!CM50</f>
        <v>1</v>
      </c>
    </row>
    <row r="51" spans="1:127" ht="16.5" customHeight="1" x14ac:dyDescent="0.35">
      <c r="A51" s="175" t="s">
        <v>391</v>
      </c>
      <c r="B51" s="179">
        <f t="shared" si="56"/>
        <v>80</v>
      </c>
      <c r="C51" s="179">
        <v>1</v>
      </c>
      <c r="D51" s="179">
        <v>0</v>
      </c>
      <c r="E51" s="179">
        <v>18</v>
      </c>
      <c r="F51" s="179">
        <v>11</v>
      </c>
      <c r="G51" s="179">
        <v>6</v>
      </c>
      <c r="H51" s="179">
        <v>0</v>
      </c>
      <c r="I51" s="179">
        <v>0</v>
      </c>
      <c r="J51" s="179">
        <v>11</v>
      </c>
      <c r="K51" s="179">
        <v>0</v>
      </c>
      <c r="L51" s="179">
        <v>1</v>
      </c>
      <c r="M51" s="179">
        <v>0</v>
      </c>
      <c r="N51" s="179">
        <v>23</v>
      </c>
      <c r="O51" s="179">
        <v>0</v>
      </c>
      <c r="P51" s="179">
        <v>0</v>
      </c>
      <c r="Q51" s="179">
        <v>3</v>
      </c>
      <c r="R51" s="179">
        <v>0</v>
      </c>
      <c r="S51" s="179">
        <v>0</v>
      </c>
      <c r="T51" s="179">
        <v>4</v>
      </c>
      <c r="U51" s="179">
        <v>2</v>
      </c>
      <c r="V51" s="179">
        <v>0</v>
      </c>
      <c r="W51" s="179">
        <v>0</v>
      </c>
      <c r="X51" s="179">
        <v>0</v>
      </c>
      <c r="Y51" s="175" t="b">
        <f>B51='C-1'!G51</f>
        <v>1</v>
      </c>
      <c r="AA51" s="175" t="s">
        <v>391</v>
      </c>
      <c r="AB51" s="57">
        <f t="shared" si="57"/>
        <v>86</v>
      </c>
      <c r="AC51" s="57">
        <v>1</v>
      </c>
      <c r="AD51" s="57">
        <v>3</v>
      </c>
      <c r="AE51" s="57">
        <v>21</v>
      </c>
      <c r="AF51" s="57">
        <v>5</v>
      </c>
      <c r="AG51" s="57">
        <v>2</v>
      </c>
      <c r="AH51" s="57">
        <v>0</v>
      </c>
      <c r="AI51" s="57">
        <v>5</v>
      </c>
      <c r="AJ51" s="158">
        <v>13</v>
      </c>
      <c r="AK51" s="158">
        <v>0</v>
      </c>
      <c r="AL51" s="158">
        <v>2</v>
      </c>
      <c r="AM51" s="158">
        <v>0</v>
      </c>
      <c r="AN51" s="158">
        <v>21</v>
      </c>
      <c r="AO51" s="57">
        <v>0</v>
      </c>
      <c r="AP51" s="57">
        <v>0</v>
      </c>
      <c r="AQ51" s="57">
        <v>0</v>
      </c>
      <c r="AR51" s="57">
        <v>0</v>
      </c>
      <c r="AS51" s="57">
        <v>0</v>
      </c>
      <c r="AT51" s="57">
        <v>9</v>
      </c>
      <c r="AU51" s="57">
        <v>4</v>
      </c>
      <c r="AV51" s="57">
        <v>0</v>
      </c>
      <c r="AW51" s="57">
        <v>0</v>
      </c>
      <c r="AX51" s="57">
        <v>0</v>
      </c>
      <c r="AY51" s="155" t="b">
        <f>AB51='C-1'!AA51</f>
        <v>1</v>
      </c>
      <c r="AZ51" s="6" t="s">
        <v>391</v>
      </c>
      <c r="BA51" s="57">
        <f t="shared" si="58"/>
        <v>105</v>
      </c>
      <c r="BB51" s="57">
        <v>0</v>
      </c>
      <c r="BC51" s="57">
        <v>0</v>
      </c>
      <c r="BD51" s="57">
        <v>29</v>
      </c>
      <c r="BE51" s="57">
        <v>1</v>
      </c>
      <c r="BF51" s="57">
        <v>19</v>
      </c>
      <c r="BG51" s="57">
        <v>4</v>
      </c>
      <c r="BH51" s="57">
        <v>0</v>
      </c>
      <c r="BI51" s="57">
        <v>20</v>
      </c>
      <c r="BJ51" s="57">
        <v>0</v>
      </c>
      <c r="BK51" s="57">
        <v>3</v>
      </c>
      <c r="BL51" s="57">
        <v>1</v>
      </c>
      <c r="BM51" s="57">
        <v>15</v>
      </c>
      <c r="BN51" s="57">
        <v>0</v>
      </c>
      <c r="BO51" s="57">
        <v>0</v>
      </c>
      <c r="BP51" s="57">
        <v>7</v>
      </c>
      <c r="BQ51" s="57">
        <v>0</v>
      </c>
      <c r="BR51" s="57">
        <v>0</v>
      </c>
      <c r="BS51" s="57">
        <v>3</v>
      </c>
      <c r="BT51" s="57">
        <v>3</v>
      </c>
      <c r="BU51" s="57">
        <v>0</v>
      </c>
      <c r="BV51" s="57">
        <v>0</v>
      </c>
      <c r="BW51" s="57">
        <v>0</v>
      </c>
      <c r="BX51" s="6" t="b">
        <f>BA51='C-1'!AW51</f>
        <v>1</v>
      </c>
      <c r="BY51" s="6" t="s">
        <v>391</v>
      </c>
      <c r="BZ51" s="142">
        <f t="shared" si="59"/>
        <v>83</v>
      </c>
      <c r="CA51" s="142">
        <v>0</v>
      </c>
      <c r="CB51" s="142">
        <v>2</v>
      </c>
      <c r="CC51" s="142">
        <v>20</v>
      </c>
      <c r="CD51" s="142">
        <v>3</v>
      </c>
      <c r="CE51" s="142">
        <v>7</v>
      </c>
      <c r="CF51" s="142">
        <v>0</v>
      </c>
      <c r="CG51" s="142">
        <v>0</v>
      </c>
      <c r="CH51" s="142">
        <v>11</v>
      </c>
      <c r="CI51" s="142">
        <v>0</v>
      </c>
      <c r="CJ51" s="142">
        <v>1</v>
      </c>
      <c r="CK51" s="142">
        <v>0</v>
      </c>
      <c r="CL51" s="142">
        <v>25</v>
      </c>
      <c r="CM51" s="142">
        <v>0</v>
      </c>
      <c r="CN51" s="142">
        <v>0</v>
      </c>
      <c r="CO51" s="142">
        <v>1</v>
      </c>
      <c r="CP51" s="142">
        <v>4</v>
      </c>
      <c r="CQ51" s="142">
        <v>0</v>
      </c>
      <c r="CR51" s="142">
        <v>2</v>
      </c>
      <c r="CS51" s="142">
        <v>5</v>
      </c>
      <c r="CT51" s="142">
        <v>0</v>
      </c>
      <c r="CU51" s="142">
        <v>0</v>
      </c>
      <c r="CV51" s="142">
        <v>2</v>
      </c>
      <c r="CW51" s="6" t="b">
        <f>+BZ51='C-1'!BP51</f>
        <v>1</v>
      </c>
      <c r="CX51" s="6" t="b">
        <f>'C-1'!BP51=SUM('C-5'!CA51:CV51)</f>
        <v>1</v>
      </c>
      <c r="CY51" s="6" t="s">
        <v>391</v>
      </c>
      <c r="CZ51" s="365">
        <f t="shared" si="60"/>
        <v>354</v>
      </c>
      <c r="DA51" s="365">
        <f t="shared" si="61"/>
        <v>2</v>
      </c>
      <c r="DB51" s="365">
        <f t="shared" si="61"/>
        <v>5</v>
      </c>
      <c r="DC51" s="365">
        <f t="shared" si="61"/>
        <v>88</v>
      </c>
      <c r="DD51" s="365">
        <f t="shared" si="61"/>
        <v>20</v>
      </c>
      <c r="DE51" s="365">
        <f t="shared" si="61"/>
        <v>34</v>
      </c>
      <c r="DF51" s="365">
        <f t="shared" si="61"/>
        <v>4</v>
      </c>
      <c r="DG51" s="365">
        <f t="shared" si="61"/>
        <v>5</v>
      </c>
      <c r="DH51" s="365">
        <f t="shared" si="61"/>
        <v>55</v>
      </c>
      <c r="DI51" s="365">
        <f t="shared" si="61"/>
        <v>0</v>
      </c>
      <c r="DJ51" s="365">
        <f t="shared" si="61"/>
        <v>7</v>
      </c>
      <c r="DK51" s="365">
        <f t="shared" si="62"/>
        <v>1</v>
      </c>
      <c r="DL51" s="365">
        <f t="shared" si="62"/>
        <v>84</v>
      </c>
      <c r="DM51" s="365">
        <f t="shared" si="62"/>
        <v>0</v>
      </c>
      <c r="DN51" s="365">
        <f t="shared" si="62"/>
        <v>0</v>
      </c>
      <c r="DO51" s="365">
        <f t="shared" si="62"/>
        <v>11</v>
      </c>
      <c r="DP51" s="365">
        <f t="shared" si="62"/>
        <v>4</v>
      </c>
      <c r="DQ51" s="365">
        <f t="shared" si="62"/>
        <v>0</v>
      </c>
      <c r="DR51" s="365">
        <f t="shared" si="62"/>
        <v>18</v>
      </c>
      <c r="DS51" s="365">
        <f t="shared" si="62"/>
        <v>14</v>
      </c>
      <c r="DT51" s="365">
        <f t="shared" si="62"/>
        <v>0</v>
      </c>
      <c r="DU51" s="365">
        <f t="shared" si="62"/>
        <v>0</v>
      </c>
      <c r="DV51" s="370">
        <f t="shared" si="63"/>
        <v>2</v>
      </c>
      <c r="DW51" s="6" t="b">
        <f>CZ51='C-1'!CM51</f>
        <v>1</v>
      </c>
    </row>
    <row r="52" spans="1:127" x14ac:dyDescent="0.35">
      <c r="A52" s="175" t="s">
        <v>392</v>
      </c>
      <c r="B52" s="179">
        <f t="shared" si="56"/>
        <v>345</v>
      </c>
      <c r="C52" s="179">
        <v>0</v>
      </c>
      <c r="D52" s="179">
        <v>0</v>
      </c>
      <c r="E52" s="179">
        <v>3</v>
      </c>
      <c r="F52" s="179">
        <v>0</v>
      </c>
      <c r="G52" s="179">
        <v>0</v>
      </c>
      <c r="H52" s="179">
        <v>0</v>
      </c>
      <c r="I52" s="179">
        <v>0</v>
      </c>
      <c r="J52" s="179">
        <v>1</v>
      </c>
      <c r="K52" s="179">
        <v>0</v>
      </c>
      <c r="L52" s="179">
        <v>2</v>
      </c>
      <c r="M52" s="179">
        <v>0</v>
      </c>
      <c r="N52" s="179">
        <v>339</v>
      </c>
      <c r="O52" s="179">
        <v>0</v>
      </c>
      <c r="P52" s="179">
        <v>0</v>
      </c>
      <c r="Q52" s="179">
        <v>0</v>
      </c>
      <c r="R52" s="179">
        <v>0</v>
      </c>
      <c r="S52" s="179">
        <v>0</v>
      </c>
      <c r="T52" s="179">
        <v>0</v>
      </c>
      <c r="U52" s="179">
        <v>0</v>
      </c>
      <c r="V52" s="179">
        <v>0</v>
      </c>
      <c r="W52" s="179">
        <v>0</v>
      </c>
      <c r="X52" s="179">
        <v>0</v>
      </c>
      <c r="Y52" s="175" t="b">
        <f>B52='C-1'!G52</f>
        <v>1</v>
      </c>
      <c r="AA52" s="175" t="s">
        <v>392</v>
      </c>
      <c r="AB52" s="57">
        <f t="shared" si="57"/>
        <v>382</v>
      </c>
      <c r="AC52" s="57">
        <v>0</v>
      </c>
      <c r="AD52" s="57">
        <v>0</v>
      </c>
      <c r="AE52" s="57">
        <v>5</v>
      </c>
      <c r="AF52" s="57">
        <v>0</v>
      </c>
      <c r="AG52" s="57">
        <v>0</v>
      </c>
      <c r="AH52" s="57">
        <v>0</v>
      </c>
      <c r="AI52" s="57">
        <v>0</v>
      </c>
      <c r="AJ52" s="158">
        <v>2</v>
      </c>
      <c r="AK52" s="158">
        <v>0</v>
      </c>
      <c r="AL52" s="158">
        <v>0</v>
      </c>
      <c r="AM52" s="158">
        <v>0</v>
      </c>
      <c r="AN52" s="158">
        <v>258</v>
      </c>
      <c r="AO52" s="57">
        <v>0</v>
      </c>
      <c r="AP52" s="57">
        <v>0</v>
      </c>
      <c r="AQ52" s="57">
        <v>0</v>
      </c>
      <c r="AR52" s="57">
        <v>0</v>
      </c>
      <c r="AS52" s="57">
        <v>0</v>
      </c>
      <c r="AT52" s="57">
        <v>0</v>
      </c>
      <c r="AU52" s="57">
        <v>0</v>
      </c>
      <c r="AV52" s="57">
        <v>0</v>
      </c>
      <c r="AW52" s="57">
        <v>0</v>
      </c>
      <c r="AX52" s="57">
        <v>117</v>
      </c>
      <c r="AY52" s="155" t="b">
        <f>AB52='C-1'!AA52</f>
        <v>1</v>
      </c>
      <c r="AZ52" s="6" t="s">
        <v>392</v>
      </c>
      <c r="BA52" s="57">
        <f t="shared" si="58"/>
        <v>228</v>
      </c>
      <c r="BB52" s="57">
        <v>0</v>
      </c>
      <c r="BC52" s="57">
        <v>0</v>
      </c>
      <c r="BD52" s="57">
        <v>1</v>
      </c>
      <c r="BE52" s="57">
        <v>2</v>
      </c>
      <c r="BF52" s="57">
        <v>2</v>
      </c>
      <c r="BG52" s="57">
        <v>0</v>
      </c>
      <c r="BH52" s="57">
        <v>0</v>
      </c>
      <c r="BI52" s="57">
        <v>0</v>
      </c>
      <c r="BJ52" s="57">
        <v>0</v>
      </c>
      <c r="BK52" s="57">
        <v>0</v>
      </c>
      <c r="BL52" s="57">
        <v>0</v>
      </c>
      <c r="BM52" s="57">
        <v>1</v>
      </c>
      <c r="BN52" s="57">
        <v>0</v>
      </c>
      <c r="BO52" s="57">
        <v>0</v>
      </c>
      <c r="BP52" s="57">
        <v>0</v>
      </c>
      <c r="BQ52" s="57">
        <v>0</v>
      </c>
      <c r="BR52" s="57">
        <v>0</v>
      </c>
      <c r="BS52" s="57">
        <v>0</v>
      </c>
      <c r="BT52" s="57">
        <v>0</v>
      </c>
      <c r="BU52" s="57">
        <v>0</v>
      </c>
      <c r="BV52" s="57">
        <v>0</v>
      </c>
      <c r="BW52" s="57">
        <v>222</v>
      </c>
      <c r="BX52" s="6" t="b">
        <f>BA52='C-1'!AW52</f>
        <v>1</v>
      </c>
      <c r="BY52" s="6" t="s">
        <v>392</v>
      </c>
      <c r="BZ52" s="142">
        <f t="shared" si="59"/>
        <v>21</v>
      </c>
      <c r="CA52" s="142">
        <v>0</v>
      </c>
      <c r="CB52" s="142">
        <v>0</v>
      </c>
      <c r="CC52" s="142">
        <v>0</v>
      </c>
      <c r="CD52" s="142">
        <v>0</v>
      </c>
      <c r="CE52" s="142">
        <v>0</v>
      </c>
      <c r="CF52" s="142">
        <v>0</v>
      </c>
      <c r="CG52" s="142">
        <v>0</v>
      </c>
      <c r="CH52" s="142">
        <v>2</v>
      </c>
      <c r="CI52" s="142">
        <v>0</v>
      </c>
      <c r="CJ52" s="142">
        <v>0</v>
      </c>
      <c r="CK52" s="142">
        <v>0</v>
      </c>
      <c r="CL52" s="142">
        <v>18</v>
      </c>
      <c r="CM52" s="142">
        <v>0</v>
      </c>
      <c r="CN52" s="142">
        <v>0</v>
      </c>
      <c r="CO52" s="142">
        <v>1</v>
      </c>
      <c r="CP52" s="142">
        <v>0</v>
      </c>
      <c r="CQ52" s="142">
        <v>0</v>
      </c>
      <c r="CR52" s="142">
        <v>0</v>
      </c>
      <c r="CS52" s="142">
        <v>0</v>
      </c>
      <c r="CT52" s="142">
        <v>0</v>
      </c>
      <c r="CU52" s="142">
        <v>0</v>
      </c>
      <c r="CV52" s="142">
        <v>0</v>
      </c>
      <c r="CW52" s="6" t="b">
        <f>+BZ52='C-1'!BP52</f>
        <v>1</v>
      </c>
      <c r="CX52" s="6" t="b">
        <f>'C-1'!BP52=SUM('C-5'!CA52:CV52)</f>
        <v>1</v>
      </c>
      <c r="CY52" s="6" t="s">
        <v>392</v>
      </c>
      <c r="CZ52" s="365">
        <f t="shared" si="60"/>
        <v>976</v>
      </c>
      <c r="DA52" s="365">
        <f t="shared" si="61"/>
        <v>0</v>
      </c>
      <c r="DB52" s="365">
        <f t="shared" si="61"/>
        <v>0</v>
      </c>
      <c r="DC52" s="365">
        <f t="shared" si="61"/>
        <v>9</v>
      </c>
      <c r="DD52" s="365">
        <f t="shared" si="61"/>
        <v>2</v>
      </c>
      <c r="DE52" s="365">
        <f t="shared" si="61"/>
        <v>2</v>
      </c>
      <c r="DF52" s="365">
        <f t="shared" si="61"/>
        <v>0</v>
      </c>
      <c r="DG52" s="365">
        <f t="shared" si="61"/>
        <v>0</v>
      </c>
      <c r="DH52" s="365">
        <f t="shared" si="61"/>
        <v>5</v>
      </c>
      <c r="DI52" s="365">
        <f t="shared" si="61"/>
        <v>0</v>
      </c>
      <c r="DJ52" s="365">
        <f t="shared" si="61"/>
        <v>2</v>
      </c>
      <c r="DK52" s="365">
        <f t="shared" si="62"/>
        <v>0</v>
      </c>
      <c r="DL52" s="365">
        <f t="shared" si="62"/>
        <v>616</v>
      </c>
      <c r="DM52" s="365">
        <f t="shared" si="62"/>
        <v>0</v>
      </c>
      <c r="DN52" s="365">
        <f t="shared" si="62"/>
        <v>0</v>
      </c>
      <c r="DO52" s="365">
        <f t="shared" si="62"/>
        <v>1</v>
      </c>
      <c r="DP52" s="365">
        <f t="shared" si="62"/>
        <v>0</v>
      </c>
      <c r="DQ52" s="365">
        <f t="shared" si="62"/>
        <v>0</v>
      </c>
      <c r="DR52" s="365">
        <f t="shared" si="62"/>
        <v>0</v>
      </c>
      <c r="DS52" s="365">
        <f t="shared" si="62"/>
        <v>0</v>
      </c>
      <c r="DT52" s="365">
        <f t="shared" si="62"/>
        <v>0</v>
      </c>
      <c r="DU52" s="365">
        <f t="shared" si="62"/>
        <v>0</v>
      </c>
      <c r="DV52" s="370">
        <f t="shared" si="63"/>
        <v>339</v>
      </c>
      <c r="DW52" s="6" t="b">
        <f>CZ52='C-1'!CM52</f>
        <v>1</v>
      </c>
    </row>
    <row r="53" spans="1:127" x14ac:dyDescent="0.35">
      <c r="A53" s="175" t="s">
        <v>523</v>
      </c>
      <c r="B53" s="179">
        <f t="shared" si="56"/>
        <v>50</v>
      </c>
      <c r="C53" s="179">
        <v>1</v>
      </c>
      <c r="D53" s="179">
        <v>0</v>
      </c>
      <c r="E53" s="179">
        <v>17</v>
      </c>
      <c r="F53" s="179">
        <v>10</v>
      </c>
      <c r="G53" s="179">
        <v>2</v>
      </c>
      <c r="H53" s="179">
        <v>1</v>
      </c>
      <c r="I53" s="179">
        <v>0</v>
      </c>
      <c r="J53" s="179">
        <v>0</v>
      </c>
      <c r="K53" s="179">
        <v>0</v>
      </c>
      <c r="L53" s="179">
        <v>0</v>
      </c>
      <c r="M53" s="179">
        <v>0</v>
      </c>
      <c r="N53" s="179">
        <v>16</v>
      </c>
      <c r="O53" s="179">
        <v>0</v>
      </c>
      <c r="P53" s="179">
        <v>0</v>
      </c>
      <c r="Q53" s="179">
        <v>0</v>
      </c>
      <c r="R53" s="179">
        <v>0</v>
      </c>
      <c r="S53" s="179">
        <v>0</v>
      </c>
      <c r="T53" s="179">
        <v>2</v>
      </c>
      <c r="U53" s="179">
        <v>0</v>
      </c>
      <c r="V53" s="179">
        <v>0</v>
      </c>
      <c r="W53" s="179">
        <v>1</v>
      </c>
      <c r="X53" s="179">
        <v>0</v>
      </c>
      <c r="Y53" s="175" t="b">
        <f>B53='C-1'!G53</f>
        <v>1</v>
      </c>
      <c r="AA53" s="175" t="s">
        <v>523</v>
      </c>
      <c r="AB53" s="57">
        <f t="shared" si="57"/>
        <v>20</v>
      </c>
      <c r="AC53" s="57">
        <v>0</v>
      </c>
      <c r="AD53" s="57">
        <v>1</v>
      </c>
      <c r="AE53" s="57">
        <v>7</v>
      </c>
      <c r="AF53" s="57">
        <v>3</v>
      </c>
      <c r="AG53" s="57">
        <v>0</v>
      </c>
      <c r="AH53" s="57">
        <v>1</v>
      </c>
      <c r="AI53" s="57">
        <v>0</v>
      </c>
      <c r="AJ53" s="158">
        <v>0</v>
      </c>
      <c r="AK53" s="158">
        <v>0</v>
      </c>
      <c r="AL53" s="158">
        <v>0</v>
      </c>
      <c r="AM53" s="158">
        <v>0</v>
      </c>
      <c r="AN53" s="158">
        <v>7</v>
      </c>
      <c r="AO53" s="57">
        <v>0</v>
      </c>
      <c r="AP53" s="57">
        <v>0</v>
      </c>
      <c r="AQ53" s="57">
        <v>0</v>
      </c>
      <c r="AR53" s="57">
        <v>0</v>
      </c>
      <c r="AS53" s="57">
        <v>0</v>
      </c>
      <c r="AT53" s="57">
        <v>1</v>
      </c>
      <c r="AU53" s="57">
        <v>0</v>
      </c>
      <c r="AV53" s="57">
        <v>0</v>
      </c>
      <c r="AW53" s="57">
        <v>0</v>
      </c>
      <c r="AX53" s="57">
        <v>0</v>
      </c>
      <c r="AY53" s="155" t="b">
        <f>AB53='C-1'!AA53</f>
        <v>1</v>
      </c>
      <c r="AZ53" s="6" t="s">
        <v>139</v>
      </c>
      <c r="BA53" s="57">
        <f t="shared" si="58"/>
        <v>42</v>
      </c>
      <c r="BB53" s="57">
        <v>0</v>
      </c>
      <c r="BC53" s="57">
        <v>0</v>
      </c>
      <c r="BD53" s="57">
        <v>11</v>
      </c>
      <c r="BE53" s="57">
        <v>6</v>
      </c>
      <c r="BF53" s="57">
        <v>8</v>
      </c>
      <c r="BG53" s="57">
        <v>0</v>
      </c>
      <c r="BH53" s="57">
        <v>0</v>
      </c>
      <c r="BI53" s="57">
        <v>1</v>
      </c>
      <c r="BJ53" s="57">
        <v>0</v>
      </c>
      <c r="BK53" s="57">
        <v>0</v>
      </c>
      <c r="BL53" s="57">
        <v>0</v>
      </c>
      <c r="BM53" s="57">
        <v>12</v>
      </c>
      <c r="BN53" s="57">
        <v>0</v>
      </c>
      <c r="BO53" s="57">
        <v>0</v>
      </c>
      <c r="BP53" s="57">
        <v>1</v>
      </c>
      <c r="BQ53" s="57">
        <v>1</v>
      </c>
      <c r="BR53" s="57">
        <v>0</v>
      </c>
      <c r="BS53" s="57">
        <v>2</v>
      </c>
      <c r="BT53" s="57">
        <v>0</v>
      </c>
      <c r="BU53" s="57">
        <v>0</v>
      </c>
      <c r="BV53" s="57">
        <v>0</v>
      </c>
      <c r="BW53" s="57">
        <v>0</v>
      </c>
      <c r="BX53" s="6" t="b">
        <f>BA53='C-1'!AW53</f>
        <v>1</v>
      </c>
      <c r="BY53" s="6" t="s">
        <v>139</v>
      </c>
      <c r="BZ53" s="142">
        <f t="shared" si="59"/>
        <v>28</v>
      </c>
      <c r="CA53" s="142">
        <v>0</v>
      </c>
      <c r="CB53" s="142">
        <v>0</v>
      </c>
      <c r="CC53" s="142">
        <v>10</v>
      </c>
      <c r="CD53" s="142">
        <v>2</v>
      </c>
      <c r="CE53" s="142">
        <v>2</v>
      </c>
      <c r="CF53" s="142">
        <v>0</v>
      </c>
      <c r="CG53" s="142">
        <v>0</v>
      </c>
      <c r="CH53" s="142">
        <v>8</v>
      </c>
      <c r="CI53" s="142">
        <v>0</v>
      </c>
      <c r="CJ53" s="142">
        <v>0</v>
      </c>
      <c r="CK53" s="142">
        <v>0</v>
      </c>
      <c r="CL53" s="142">
        <v>3</v>
      </c>
      <c r="CM53" s="142">
        <v>0</v>
      </c>
      <c r="CN53" s="142">
        <v>0</v>
      </c>
      <c r="CO53" s="142">
        <v>0</v>
      </c>
      <c r="CP53" s="142">
        <v>0</v>
      </c>
      <c r="CQ53" s="142">
        <v>0</v>
      </c>
      <c r="CR53" s="142">
        <v>3</v>
      </c>
      <c r="CS53" s="142">
        <v>0</v>
      </c>
      <c r="CT53" s="142">
        <v>0</v>
      </c>
      <c r="CU53" s="142">
        <v>0</v>
      </c>
      <c r="CV53" s="142">
        <v>0</v>
      </c>
      <c r="CW53" s="6" t="b">
        <f>+BZ53='C-1'!BP53</f>
        <v>1</v>
      </c>
      <c r="CX53" s="6" t="b">
        <f>'C-1'!BP53=SUM('C-5'!CA53:CV53)</f>
        <v>1</v>
      </c>
      <c r="CY53" s="6" t="s">
        <v>139</v>
      </c>
      <c r="CZ53" s="365">
        <f t="shared" si="60"/>
        <v>140</v>
      </c>
      <c r="DA53" s="365">
        <f t="shared" si="61"/>
        <v>1</v>
      </c>
      <c r="DB53" s="365">
        <f t="shared" si="61"/>
        <v>1</v>
      </c>
      <c r="DC53" s="365">
        <f t="shared" si="61"/>
        <v>45</v>
      </c>
      <c r="DD53" s="365">
        <f t="shared" si="61"/>
        <v>21</v>
      </c>
      <c r="DE53" s="365">
        <f t="shared" si="61"/>
        <v>12</v>
      </c>
      <c r="DF53" s="365">
        <f t="shared" si="61"/>
        <v>2</v>
      </c>
      <c r="DG53" s="365">
        <f t="shared" si="61"/>
        <v>0</v>
      </c>
      <c r="DH53" s="365">
        <f t="shared" si="61"/>
        <v>9</v>
      </c>
      <c r="DI53" s="365">
        <f t="shared" si="61"/>
        <v>0</v>
      </c>
      <c r="DJ53" s="365">
        <f t="shared" si="61"/>
        <v>0</v>
      </c>
      <c r="DK53" s="365">
        <f t="shared" si="62"/>
        <v>0</v>
      </c>
      <c r="DL53" s="365">
        <f t="shared" si="62"/>
        <v>38</v>
      </c>
      <c r="DM53" s="365">
        <f t="shared" si="62"/>
        <v>0</v>
      </c>
      <c r="DN53" s="365">
        <f t="shared" si="62"/>
        <v>0</v>
      </c>
      <c r="DO53" s="365">
        <f t="shared" si="62"/>
        <v>1</v>
      </c>
      <c r="DP53" s="365">
        <f t="shared" si="62"/>
        <v>1</v>
      </c>
      <c r="DQ53" s="365">
        <f t="shared" si="62"/>
        <v>0</v>
      </c>
      <c r="DR53" s="365">
        <f t="shared" si="62"/>
        <v>8</v>
      </c>
      <c r="DS53" s="365">
        <f t="shared" si="62"/>
        <v>0</v>
      </c>
      <c r="DT53" s="365">
        <f t="shared" si="62"/>
        <v>0</v>
      </c>
      <c r="DU53" s="365">
        <f t="shared" si="62"/>
        <v>1</v>
      </c>
      <c r="DV53" s="370">
        <f t="shared" si="63"/>
        <v>0</v>
      </c>
      <c r="DW53" s="6" t="b">
        <f>CZ53='C-1'!CM53</f>
        <v>1</v>
      </c>
    </row>
    <row r="54" spans="1:127" x14ac:dyDescent="0.35">
      <c r="A54" s="175" t="s">
        <v>522</v>
      </c>
      <c r="B54" s="179">
        <f t="shared" si="56"/>
        <v>23</v>
      </c>
      <c r="C54" s="179">
        <v>0</v>
      </c>
      <c r="D54" s="179">
        <v>0</v>
      </c>
      <c r="E54" s="179">
        <v>10</v>
      </c>
      <c r="F54" s="179">
        <v>2</v>
      </c>
      <c r="G54" s="179">
        <v>0</v>
      </c>
      <c r="H54" s="179">
        <v>0</v>
      </c>
      <c r="I54" s="179">
        <v>0</v>
      </c>
      <c r="J54" s="179">
        <v>0</v>
      </c>
      <c r="K54" s="179">
        <v>0</v>
      </c>
      <c r="L54" s="179">
        <v>5</v>
      </c>
      <c r="M54" s="179">
        <v>0</v>
      </c>
      <c r="N54" s="179">
        <v>4</v>
      </c>
      <c r="O54" s="179">
        <v>0</v>
      </c>
      <c r="P54" s="179">
        <v>0</v>
      </c>
      <c r="Q54" s="179">
        <v>0</v>
      </c>
      <c r="R54" s="179">
        <v>0</v>
      </c>
      <c r="S54" s="179">
        <v>0</v>
      </c>
      <c r="T54" s="179">
        <v>2</v>
      </c>
      <c r="U54" s="179">
        <v>0</v>
      </c>
      <c r="V54" s="179">
        <v>0</v>
      </c>
      <c r="W54" s="179">
        <v>0</v>
      </c>
      <c r="X54" s="179">
        <v>0</v>
      </c>
      <c r="Y54" s="175" t="b">
        <f>B54='C-1'!G54</f>
        <v>1</v>
      </c>
      <c r="AA54" s="175" t="s">
        <v>522</v>
      </c>
      <c r="AB54" s="57">
        <f t="shared" si="57"/>
        <v>31</v>
      </c>
      <c r="AC54" s="57">
        <v>0</v>
      </c>
      <c r="AD54" s="57">
        <v>0</v>
      </c>
      <c r="AE54" s="57">
        <v>10</v>
      </c>
      <c r="AF54" s="57">
        <v>3</v>
      </c>
      <c r="AG54" s="57">
        <v>2</v>
      </c>
      <c r="AH54" s="57">
        <v>0</v>
      </c>
      <c r="AI54" s="57">
        <v>0</v>
      </c>
      <c r="AJ54" s="158">
        <v>0</v>
      </c>
      <c r="AK54" s="158">
        <v>0</v>
      </c>
      <c r="AL54" s="158">
        <v>3</v>
      </c>
      <c r="AM54" s="158">
        <v>0</v>
      </c>
      <c r="AN54" s="158">
        <v>11</v>
      </c>
      <c r="AO54" s="57">
        <v>0</v>
      </c>
      <c r="AP54" s="57">
        <v>0</v>
      </c>
      <c r="AQ54" s="57">
        <v>0</v>
      </c>
      <c r="AR54" s="57">
        <v>0</v>
      </c>
      <c r="AS54" s="57">
        <v>0</v>
      </c>
      <c r="AT54" s="57">
        <v>2</v>
      </c>
      <c r="AU54" s="57">
        <v>0</v>
      </c>
      <c r="AV54" s="57">
        <v>0</v>
      </c>
      <c r="AW54" s="57">
        <v>0</v>
      </c>
      <c r="AX54" s="57">
        <v>0</v>
      </c>
      <c r="AY54" s="155" t="b">
        <f>AB54='C-1'!AA54</f>
        <v>1</v>
      </c>
      <c r="AZ54" s="6" t="s">
        <v>140</v>
      </c>
      <c r="BA54" s="57">
        <f t="shared" si="58"/>
        <v>49</v>
      </c>
      <c r="BB54" s="57">
        <v>0</v>
      </c>
      <c r="BC54" s="57">
        <v>0</v>
      </c>
      <c r="BD54" s="57">
        <v>7</v>
      </c>
      <c r="BE54" s="57">
        <v>3</v>
      </c>
      <c r="BF54" s="57">
        <v>25</v>
      </c>
      <c r="BG54" s="57">
        <v>0</v>
      </c>
      <c r="BH54" s="57">
        <v>0</v>
      </c>
      <c r="BI54" s="57">
        <v>0</v>
      </c>
      <c r="BJ54" s="57">
        <v>0</v>
      </c>
      <c r="BK54" s="57">
        <v>0</v>
      </c>
      <c r="BL54" s="57">
        <v>0</v>
      </c>
      <c r="BM54" s="57">
        <v>10</v>
      </c>
      <c r="BN54" s="57">
        <v>0</v>
      </c>
      <c r="BO54" s="57">
        <v>0</v>
      </c>
      <c r="BP54" s="57">
        <v>0</v>
      </c>
      <c r="BQ54" s="57">
        <v>2</v>
      </c>
      <c r="BR54" s="57">
        <v>0</v>
      </c>
      <c r="BS54" s="57">
        <v>2</v>
      </c>
      <c r="BT54" s="57">
        <v>0</v>
      </c>
      <c r="BU54" s="57">
        <v>0</v>
      </c>
      <c r="BV54" s="57">
        <v>0</v>
      </c>
      <c r="BW54" s="57">
        <v>0</v>
      </c>
      <c r="BX54" s="6" t="b">
        <f>BA54='C-1'!AW54</f>
        <v>1</v>
      </c>
      <c r="BY54" s="6" t="s">
        <v>140</v>
      </c>
      <c r="BZ54" s="142">
        <f t="shared" si="59"/>
        <v>23</v>
      </c>
      <c r="CA54" s="142">
        <v>0</v>
      </c>
      <c r="CB54" s="142">
        <v>0</v>
      </c>
      <c r="CC54" s="142">
        <v>10</v>
      </c>
      <c r="CD54" s="142">
        <v>1</v>
      </c>
      <c r="CE54" s="142">
        <v>2</v>
      </c>
      <c r="CF54" s="142">
        <v>0</v>
      </c>
      <c r="CG54" s="142">
        <v>0</v>
      </c>
      <c r="CH54" s="142">
        <v>0</v>
      </c>
      <c r="CI54" s="142">
        <v>0</v>
      </c>
      <c r="CJ54" s="142">
        <v>2</v>
      </c>
      <c r="CK54" s="142">
        <v>0</v>
      </c>
      <c r="CL54" s="142">
        <v>5</v>
      </c>
      <c r="CM54" s="142">
        <v>0</v>
      </c>
      <c r="CN54" s="142">
        <v>0</v>
      </c>
      <c r="CO54" s="142">
        <v>0</v>
      </c>
      <c r="CP54" s="142">
        <v>0</v>
      </c>
      <c r="CQ54" s="142">
        <v>0</v>
      </c>
      <c r="CR54" s="142">
        <v>3</v>
      </c>
      <c r="CS54" s="142">
        <v>0</v>
      </c>
      <c r="CT54" s="142">
        <v>0</v>
      </c>
      <c r="CU54" s="142">
        <v>0</v>
      </c>
      <c r="CV54" s="142">
        <v>0</v>
      </c>
      <c r="CW54" s="6" t="b">
        <f>+BZ54='C-1'!BP54</f>
        <v>1</v>
      </c>
      <c r="CX54" s="6" t="b">
        <f>'C-1'!BP54=SUM('C-5'!CA54:CV54)</f>
        <v>1</v>
      </c>
      <c r="CY54" s="6" t="s">
        <v>140</v>
      </c>
      <c r="CZ54" s="365">
        <f t="shared" si="60"/>
        <v>126</v>
      </c>
      <c r="DA54" s="365">
        <f t="shared" si="61"/>
        <v>0</v>
      </c>
      <c r="DB54" s="365">
        <f t="shared" si="61"/>
        <v>0</v>
      </c>
      <c r="DC54" s="365">
        <f t="shared" si="61"/>
        <v>37</v>
      </c>
      <c r="DD54" s="365">
        <f t="shared" si="61"/>
        <v>9</v>
      </c>
      <c r="DE54" s="365">
        <f t="shared" si="61"/>
        <v>29</v>
      </c>
      <c r="DF54" s="365">
        <f t="shared" si="61"/>
        <v>0</v>
      </c>
      <c r="DG54" s="365">
        <f t="shared" si="61"/>
        <v>0</v>
      </c>
      <c r="DH54" s="365">
        <f t="shared" si="61"/>
        <v>0</v>
      </c>
      <c r="DI54" s="365">
        <f t="shared" si="61"/>
        <v>0</v>
      </c>
      <c r="DJ54" s="365">
        <f t="shared" si="61"/>
        <v>10</v>
      </c>
      <c r="DK54" s="365">
        <f t="shared" si="62"/>
        <v>0</v>
      </c>
      <c r="DL54" s="365">
        <f t="shared" si="62"/>
        <v>30</v>
      </c>
      <c r="DM54" s="365">
        <f t="shared" si="62"/>
        <v>0</v>
      </c>
      <c r="DN54" s="365">
        <f t="shared" si="62"/>
        <v>0</v>
      </c>
      <c r="DO54" s="365">
        <f t="shared" si="62"/>
        <v>0</v>
      </c>
      <c r="DP54" s="365">
        <f t="shared" si="62"/>
        <v>2</v>
      </c>
      <c r="DQ54" s="365">
        <f t="shared" si="62"/>
        <v>0</v>
      </c>
      <c r="DR54" s="365">
        <f t="shared" si="62"/>
        <v>9</v>
      </c>
      <c r="DS54" s="365">
        <f t="shared" si="62"/>
        <v>0</v>
      </c>
      <c r="DT54" s="365">
        <f t="shared" si="62"/>
        <v>0</v>
      </c>
      <c r="DU54" s="365">
        <f t="shared" si="62"/>
        <v>0</v>
      </c>
      <c r="DV54" s="370">
        <f t="shared" si="63"/>
        <v>0</v>
      </c>
      <c r="DW54" s="6" t="b">
        <f>CZ54='C-1'!CM54</f>
        <v>1</v>
      </c>
    </row>
    <row r="55" spans="1:127" x14ac:dyDescent="0.35">
      <c r="A55" s="206"/>
      <c r="B55" s="179"/>
      <c r="C55" s="179"/>
      <c r="D55" s="179"/>
      <c r="E55" s="179"/>
      <c r="F55" s="179"/>
      <c r="G55" s="179"/>
      <c r="H55" s="179"/>
      <c r="I55" s="179"/>
      <c r="J55" s="179"/>
      <c r="K55" s="179"/>
      <c r="L55" s="179"/>
      <c r="M55" s="179"/>
      <c r="N55" s="179"/>
      <c r="O55" s="179"/>
      <c r="P55" s="179"/>
      <c r="Q55" s="179"/>
      <c r="R55" s="179"/>
      <c r="S55" s="179"/>
      <c r="T55" s="179"/>
      <c r="U55" s="179"/>
      <c r="V55" s="179"/>
      <c r="W55" s="174"/>
      <c r="X55" s="186"/>
      <c r="AA55" s="18"/>
      <c r="AB55" s="57"/>
      <c r="AC55" s="57"/>
      <c r="AD55" s="57"/>
      <c r="AE55" s="57"/>
      <c r="AF55" s="57"/>
      <c r="AG55" s="57"/>
      <c r="AH55" s="57"/>
      <c r="AI55" s="57"/>
      <c r="AJ55" s="158"/>
      <c r="AK55" s="158"/>
      <c r="AL55" s="158"/>
      <c r="AM55" s="158"/>
      <c r="AN55" s="158"/>
      <c r="AO55" s="57"/>
      <c r="AP55" s="57"/>
      <c r="AQ55" s="57"/>
      <c r="AR55" s="57"/>
      <c r="AS55" s="57"/>
      <c r="AT55" s="57"/>
      <c r="AU55" s="57"/>
      <c r="AV55" s="57"/>
      <c r="AW55" s="146"/>
      <c r="AX55" s="14"/>
      <c r="AY55" s="155"/>
      <c r="AZ55" s="18"/>
      <c r="BA55" s="57"/>
      <c r="BB55" s="57"/>
      <c r="BC55" s="57"/>
      <c r="BD55" s="57"/>
      <c r="BE55" s="57"/>
      <c r="BF55" s="57"/>
      <c r="BG55" s="57"/>
      <c r="BH55" s="57"/>
      <c r="BI55" s="57"/>
      <c r="BJ55" s="57"/>
      <c r="BK55" s="57"/>
      <c r="BL55" s="57"/>
      <c r="BM55" s="57"/>
      <c r="BN55" s="57"/>
      <c r="BO55" s="57"/>
      <c r="BP55" s="57"/>
      <c r="BQ55" s="57"/>
      <c r="BR55" s="57"/>
      <c r="BS55" s="57"/>
      <c r="BT55" s="57"/>
      <c r="BU55" s="57"/>
      <c r="BV55" s="146"/>
      <c r="BW55" s="14"/>
      <c r="BX55" s="6" t="b">
        <f>BA55='C-1'!AW55</f>
        <v>1</v>
      </c>
      <c r="BY55" s="18"/>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6"/>
      <c r="CV55" s="146"/>
      <c r="CW55" s="6" t="b">
        <f>+BZ55='C-1'!BP55</f>
        <v>1</v>
      </c>
      <c r="CX55" s="6" t="b">
        <f>'C-1'!BP55=SUM('C-5'!CA55:CV55)</f>
        <v>1</v>
      </c>
      <c r="CY55" s="18"/>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9"/>
      <c r="DV55" s="370"/>
      <c r="DW55" s="6" t="b">
        <f>CZ55='C-1'!CM55</f>
        <v>1</v>
      </c>
    </row>
    <row r="56" spans="1:127" x14ac:dyDescent="0.35">
      <c r="A56" s="187" t="s">
        <v>14</v>
      </c>
      <c r="B56" s="188">
        <f>SUM(B57:B63)</f>
        <v>582</v>
      </c>
      <c r="C56" s="188">
        <f>SUM(C57:C63)</f>
        <v>16</v>
      </c>
      <c r="D56" s="188">
        <f>SUM(D57:D63)</f>
        <v>2</v>
      </c>
      <c r="E56" s="188">
        <f t="shared" ref="E56:X56" si="64">SUM(E57:E63)</f>
        <v>91</v>
      </c>
      <c r="F56" s="188">
        <f t="shared" si="64"/>
        <v>15</v>
      </c>
      <c r="G56" s="188">
        <f t="shared" si="64"/>
        <v>8</v>
      </c>
      <c r="H56" s="188">
        <f t="shared" si="64"/>
        <v>2</v>
      </c>
      <c r="I56" s="188">
        <f t="shared" si="64"/>
        <v>0</v>
      </c>
      <c r="J56" s="188">
        <f t="shared" si="64"/>
        <v>168</v>
      </c>
      <c r="K56" s="188">
        <f t="shared" si="64"/>
        <v>1</v>
      </c>
      <c r="L56" s="188">
        <f t="shared" si="64"/>
        <v>0</v>
      </c>
      <c r="M56" s="188">
        <f t="shared" si="64"/>
        <v>81</v>
      </c>
      <c r="N56" s="188">
        <f t="shared" si="64"/>
        <v>127</v>
      </c>
      <c r="O56" s="188">
        <f t="shared" si="64"/>
        <v>0</v>
      </c>
      <c r="P56" s="188">
        <f t="shared" si="64"/>
        <v>4</v>
      </c>
      <c r="Q56" s="188">
        <f t="shared" si="64"/>
        <v>16</v>
      </c>
      <c r="R56" s="188">
        <f t="shared" si="64"/>
        <v>0</v>
      </c>
      <c r="S56" s="188">
        <f t="shared" si="64"/>
        <v>0</v>
      </c>
      <c r="T56" s="188">
        <f>SUM(T57:T63)</f>
        <v>8</v>
      </c>
      <c r="U56" s="188">
        <f t="shared" si="64"/>
        <v>43</v>
      </c>
      <c r="V56" s="188">
        <f t="shared" si="64"/>
        <v>0</v>
      </c>
      <c r="W56" s="188">
        <f t="shared" si="64"/>
        <v>0</v>
      </c>
      <c r="X56" s="189">
        <f t="shared" si="64"/>
        <v>0</v>
      </c>
      <c r="Y56" s="175" t="b">
        <f>B56='C-1'!G56</f>
        <v>1</v>
      </c>
      <c r="AA56" s="15" t="s">
        <v>14</v>
      </c>
      <c r="AB56" s="10">
        <f>SUM(AB57:AB63)</f>
        <v>534</v>
      </c>
      <c r="AC56" s="10">
        <f t="shared" ref="AC56:AW56" si="65">SUM(AC57:AC63)</f>
        <v>6</v>
      </c>
      <c r="AD56" s="10">
        <f t="shared" si="65"/>
        <v>1</v>
      </c>
      <c r="AE56" s="10">
        <f t="shared" si="65"/>
        <v>115</v>
      </c>
      <c r="AF56" s="10">
        <f t="shared" si="65"/>
        <v>32</v>
      </c>
      <c r="AG56" s="10">
        <f t="shared" si="65"/>
        <v>3</v>
      </c>
      <c r="AH56" s="10">
        <f t="shared" si="65"/>
        <v>3</v>
      </c>
      <c r="AI56" s="10">
        <f t="shared" si="65"/>
        <v>24</v>
      </c>
      <c r="AJ56" s="159">
        <f t="shared" si="65"/>
        <v>134</v>
      </c>
      <c r="AK56" s="159">
        <f t="shared" si="65"/>
        <v>0</v>
      </c>
      <c r="AL56" s="159">
        <f t="shared" si="65"/>
        <v>3</v>
      </c>
      <c r="AM56" s="159">
        <f t="shared" si="65"/>
        <v>68</v>
      </c>
      <c r="AN56" s="159">
        <f t="shared" si="65"/>
        <v>84</v>
      </c>
      <c r="AO56" s="10">
        <f t="shared" si="65"/>
        <v>0</v>
      </c>
      <c r="AP56" s="10">
        <f t="shared" si="65"/>
        <v>3</v>
      </c>
      <c r="AQ56" s="10">
        <f t="shared" si="65"/>
        <v>0</v>
      </c>
      <c r="AR56" s="10">
        <f t="shared" si="65"/>
        <v>5</v>
      </c>
      <c r="AS56" s="10">
        <f t="shared" si="65"/>
        <v>0</v>
      </c>
      <c r="AT56" s="10">
        <f t="shared" si="65"/>
        <v>6</v>
      </c>
      <c r="AU56" s="10">
        <f t="shared" si="65"/>
        <v>45</v>
      </c>
      <c r="AV56" s="10">
        <f t="shared" si="65"/>
        <v>0</v>
      </c>
      <c r="AW56" s="10">
        <f t="shared" si="65"/>
        <v>1</v>
      </c>
      <c r="AX56" s="11">
        <f>SUM(AX57:AX63)</f>
        <v>1</v>
      </c>
      <c r="AY56" s="155" t="b">
        <f>AB56='C-1'!AA56</f>
        <v>1</v>
      </c>
      <c r="AZ56" s="15" t="s">
        <v>14</v>
      </c>
      <c r="BA56" s="10">
        <f>SUM(BA57:BA63)</f>
        <v>580</v>
      </c>
      <c r="BB56" s="10">
        <f>SUM(BB57:BB63)</f>
        <v>7</v>
      </c>
      <c r="BC56" s="10">
        <f>SUM(BC57:BC63)</f>
        <v>0</v>
      </c>
      <c r="BD56" s="10">
        <f t="shared" ref="BD56:BW56" si="66">SUM(BD57:BD63)</f>
        <v>91</v>
      </c>
      <c r="BE56" s="10">
        <f t="shared" si="66"/>
        <v>40</v>
      </c>
      <c r="BF56" s="10">
        <f t="shared" si="66"/>
        <v>34</v>
      </c>
      <c r="BG56" s="10">
        <f t="shared" si="66"/>
        <v>5</v>
      </c>
      <c r="BH56" s="10">
        <f t="shared" si="66"/>
        <v>0</v>
      </c>
      <c r="BI56" s="10">
        <f t="shared" si="66"/>
        <v>102</v>
      </c>
      <c r="BJ56" s="10">
        <f t="shared" si="66"/>
        <v>0</v>
      </c>
      <c r="BK56" s="10">
        <f t="shared" si="66"/>
        <v>9</v>
      </c>
      <c r="BL56" s="10">
        <f t="shared" si="66"/>
        <v>8</v>
      </c>
      <c r="BM56" s="10">
        <f t="shared" si="66"/>
        <v>70</v>
      </c>
      <c r="BN56" s="10">
        <f t="shared" si="66"/>
        <v>0</v>
      </c>
      <c r="BO56" s="10">
        <f t="shared" si="66"/>
        <v>12</v>
      </c>
      <c r="BP56" s="10">
        <f t="shared" si="66"/>
        <v>128</v>
      </c>
      <c r="BQ56" s="10">
        <f t="shared" si="66"/>
        <v>7</v>
      </c>
      <c r="BR56" s="10">
        <f t="shared" si="66"/>
        <v>0</v>
      </c>
      <c r="BS56" s="10">
        <f>SUM(BS57:BS63)</f>
        <v>5</v>
      </c>
      <c r="BT56" s="10">
        <f t="shared" si="66"/>
        <v>60</v>
      </c>
      <c r="BU56" s="10">
        <f t="shared" si="66"/>
        <v>0</v>
      </c>
      <c r="BV56" s="10">
        <f t="shared" si="66"/>
        <v>0</v>
      </c>
      <c r="BW56" s="11">
        <f t="shared" si="66"/>
        <v>2</v>
      </c>
      <c r="BX56" s="6" t="b">
        <f>BA56='C-1'!AW56</f>
        <v>1</v>
      </c>
      <c r="BY56" s="15" t="s">
        <v>14</v>
      </c>
      <c r="BZ56" s="143">
        <f>SUM(BZ57:BZ63)</f>
        <v>490</v>
      </c>
      <c r="CA56" s="143">
        <f>SUM(CA57:CA63)</f>
        <v>16</v>
      </c>
      <c r="CB56" s="143">
        <f>SUM(CB57:CB63)</f>
        <v>9</v>
      </c>
      <c r="CC56" s="143">
        <f t="shared" ref="CC56:CV56" si="67">SUM(CC57:CC63)</f>
        <v>98</v>
      </c>
      <c r="CD56" s="143">
        <f t="shared" si="67"/>
        <v>26</v>
      </c>
      <c r="CE56" s="143">
        <f t="shared" si="67"/>
        <v>33</v>
      </c>
      <c r="CF56" s="143">
        <f t="shared" si="67"/>
        <v>0</v>
      </c>
      <c r="CG56" s="143">
        <f t="shared" si="67"/>
        <v>0</v>
      </c>
      <c r="CH56" s="143">
        <f t="shared" si="67"/>
        <v>175</v>
      </c>
      <c r="CI56" s="143">
        <f t="shared" si="67"/>
        <v>0</v>
      </c>
      <c r="CJ56" s="143">
        <f t="shared" si="67"/>
        <v>17</v>
      </c>
      <c r="CK56" s="143">
        <f t="shared" si="67"/>
        <v>0</v>
      </c>
      <c r="CL56" s="143">
        <f t="shared" si="67"/>
        <v>61</v>
      </c>
      <c r="CM56" s="143">
        <f t="shared" si="67"/>
        <v>0</v>
      </c>
      <c r="CN56" s="143">
        <f t="shared" si="67"/>
        <v>0</v>
      </c>
      <c r="CO56" s="143">
        <f t="shared" si="67"/>
        <v>16</v>
      </c>
      <c r="CP56" s="143">
        <f t="shared" si="67"/>
        <v>13</v>
      </c>
      <c r="CQ56" s="143">
        <f t="shared" si="67"/>
        <v>0</v>
      </c>
      <c r="CR56" s="143">
        <f t="shared" si="67"/>
        <v>3</v>
      </c>
      <c r="CS56" s="143">
        <f t="shared" si="67"/>
        <v>18</v>
      </c>
      <c r="CT56" s="143">
        <f t="shared" si="67"/>
        <v>0</v>
      </c>
      <c r="CU56" s="143">
        <f t="shared" si="67"/>
        <v>0</v>
      </c>
      <c r="CV56" s="145">
        <f t="shared" si="67"/>
        <v>5</v>
      </c>
      <c r="CW56" s="6" t="b">
        <f>+BZ56='C-1'!BP56</f>
        <v>1</v>
      </c>
      <c r="CX56" s="6" t="b">
        <f>'C-1'!BP56=SUM('C-5'!CA56:CV56)</f>
        <v>1</v>
      </c>
      <c r="CY56" s="15" t="s">
        <v>14</v>
      </c>
      <c r="CZ56" s="371">
        <f>SUM(CZ57:CZ63)</f>
        <v>2186</v>
      </c>
      <c r="DA56" s="371">
        <f>SUM(DA57:DA63)</f>
        <v>45</v>
      </c>
      <c r="DB56" s="371">
        <f>SUM(DB57:DB63)</f>
        <v>12</v>
      </c>
      <c r="DC56" s="371">
        <f t="shared" ref="DC56:DV56" si="68">SUM(DC57:DC63)</f>
        <v>395</v>
      </c>
      <c r="DD56" s="371">
        <f t="shared" si="68"/>
        <v>113</v>
      </c>
      <c r="DE56" s="371">
        <f t="shared" si="68"/>
        <v>78</v>
      </c>
      <c r="DF56" s="371">
        <f t="shared" si="68"/>
        <v>10</v>
      </c>
      <c r="DG56" s="371">
        <f t="shared" si="68"/>
        <v>24</v>
      </c>
      <c r="DH56" s="371">
        <f t="shared" si="68"/>
        <v>579</v>
      </c>
      <c r="DI56" s="371">
        <f t="shared" si="68"/>
        <v>1</v>
      </c>
      <c r="DJ56" s="371">
        <f t="shared" si="68"/>
        <v>29</v>
      </c>
      <c r="DK56" s="371">
        <f t="shared" si="68"/>
        <v>157</v>
      </c>
      <c r="DL56" s="371">
        <f t="shared" si="68"/>
        <v>342</v>
      </c>
      <c r="DM56" s="371">
        <f t="shared" si="68"/>
        <v>0</v>
      </c>
      <c r="DN56" s="371">
        <f t="shared" si="68"/>
        <v>19</v>
      </c>
      <c r="DO56" s="371">
        <f t="shared" si="68"/>
        <v>160</v>
      </c>
      <c r="DP56" s="371">
        <f t="shared" si="68"/>
        <v>25</v>
      </c>
      <c r="DQ56" s="371">
        <f t="shared" si="68"/>
        <v>0</v>
      </c>
      <c r="DR56" s="371">
        <f>SUM(DR57:DR63)</f>
        <v>22</v>
      </c>
      <c r="DS56" s="371">
        <f>SUM(DS57:DS63)</f>
        <v>166</v>
      </c>
      <c r="DT56" s="371">
        <f t="shared" si="68"/>
        <v>0</v>
      </c>
      <c r="DU56" s="371">
        <f t="shared" si="68"/>
        <v>1</v>
      </c>
      <c r="DV56" s="372">
        <f t="shared" si="68"/>
        <v>8</v>
      </c>
      <c r="DW56" s="6" t="b">
        <f>CZ56='C-1'!CM56</f>
        <v>1</v>
      </c>
    </row>
    <row r="57" spans="1:127" x14ac:dyDescent="0.35">
      <c r="A57" s="192" t="s">
        <v>170</v>
      </c>
      <c r="B57" s="179">
        <f t="shared" ref="B57:B63" si="69">SUM(C57:X57)</f>
        <v>209</v>
      </c>
      <c r="C57" s="179">
        <v>4</v>
      </c>
      <c r="D57" s="179">
        <v>0</v>
      </c>
      <c r="E57" s="179">
        <v>6</v>
      </c>
      <c r="F57" s="179">
        <v>0</v>
      </c>
      <c r="G57" s="179">
        <v>1</v>
      </c>
      <c r="H57" s="179">
        <v>0</v>
      </c>
      <c r="I57" s="179">
        <v>0</v>
      </c>
      <c r="J57" s="179">
        <v>137</v>
      </c>
      <c r="K57" s="179">
        <v>0</v>
      </c>
      <c r="L57" s="179">
        <v>0</v>
      </c>
      <c r="M57" s="179">
        <v>1</v>
      </c>
      <c r="N57" s="179">
        <v>50</v>
      </c>
      <c r="O57" s="179">
        <v>0</v>
      </c>
      <c r="P57" s="179">
        <v>0</v>
      </c>
      <c r="Q57" s="179">
        <v>4</v>
      </c>
      <c r="R57" s="179">
        <v>0</v>
      </c>
      <c r="S57" s="179">
        <v>0</v>
      </c>
      <c r="T57" s="179">
        <v>1</v>
      </c>
      <c r="U57" s="179">
        <v>5</v>
      </c>
      <c r="V57" s="179">
        <v>0</v>
      </c>
      <c r="W57" s="179">
        <v>0</v>
      </c>
      <c r="X57" s="179">
        <v>0</v>
      </c>
      <c r="Y57" s="175" t="b">
        <f>B57='C-1'!G57</f>
        <v>1</v>
      </c>
      <c r="AA57" s="192" t="s">
        <v>170</v>
      </c>
      <c r="AB57" s="57">
        <f t="shared" ref="AB57:AB63" si="70">SUM(AC57:AX57)</f>
        <v>227</v>
      </c>
      <c r="AC57" s="57">
        <v>1</v>
      </c>
      <c r="AD57" s="57">
        <v>0</v>
      </c>
      <c r="AE57" s="57">
        <v>33</v>
      </c>
      <c r="AF57" s="57">
        <v>4</v>
      </c>
      <c r="AG57" s="57">
        <v>0</v>
      </c>
      <c r="AH57" s="57">
        <v>1</v>
      </c>
      <c r="AI57" s="57">
        <v>11</v>
      </c>
      <c r="AJ57" s="158">
        <v>129</v>
      </c>
      <c r="AK57" s="158">
        <v>0</v>
      </c>
      <c r="AL57" s="158">
        <v>0</v>
      </c>
      <c r="AM57" s="158">
        <v>0</v>
      </c>
      <c r="AN57" s="158">
        <v>35</v>
      </c>
      <c r="AO57" s="57">
        <v>0</v>
      </c>
      <c r="AP57" s="57">
        <v>0</v>
      </c>
      <c r="AQ57" s="57">
        <v>0</v>
      </c>
      <c r="AR57" s="57">
        <v>4</v>
      </c>
      <c r="AS57" s="57">
        <v>0</v>
      </c>
      <c r="AT57" s="57">
        <v>0</v>
      </c>
      <c r="AU57" s="57">
        <v>8</v>
      </c>
      <c r="AV57" s="57">
        <v>0</v>
      </c>
      <c r="AW57" s="57">
        <v>0</v>
      </c>
      <c r="AX57" s="57">
        <v>1</v>
      </c>
      <c r="AY57" s="155" t="b">
        <f>AB57='C-1'!AA57</f>
        <v>1</v>
      </c>
      <c r="AZ57" s="16" t="s">
        <v>170</v>
      </c>
      <c r="BA57" s="57">
        <f t="shared" ref="BA57:BA63" si="71">SUM(BB57:BW57)</f>
        <v>270</v>
      </c>
      <c r="BB57" s="57">
        <v>3</v>
      </c>
      <c r="BC57" s="57">
        <v>0</v>
      </c>
      <c r="BD57" s="57">
        <v>16</v>
      </c>
      <c r="BE57" s="57">
        <v>0</v>
      </c>
      <c r="BF57" s="57">
        <v>2</v>
      </c>
      <c r="BG57" s="57">
        <v>0</v>
      </c>
      <c r="BH57" s="57">
        <v>0</v>
      </c>
      <c r="BI57" s="57">
        <v>100</v>
      </c>
      <c r="BJ57" s="57">
        <v>0</v>
      </c>
      <c r="BK57" s="57">
        <v>0</v>
      </c>
      <c r="BL57" s="57">
        <v>0</v>
      </c>
      <c r="BM57" s="57">
        <v>29</v>
      </c>
      <c r="BN57" s="57">
        <v>0</v>
      </c>
      <c r="BO57" s="57">
        <v>0</v>
      </c>
      <c r="BP57" s="57">
        <v>112</v>
      </c>
      <c r="BQ57" s="57">
        <v>3</v>
      </c>
      <c r="BR57" s="57">
        <v>0</v>
      </c>
      <c r="BS57" s="57">
        <v>0</v>
      </c>
      <c r="BT57" s="57">
        <v>4</v>
      </c>
      <c r="BU57" s="57">
        <v>0</v>
      </c>
      <c r="BV57" s="57">
        <v>0</v>
      </c>
      <c r="BW57" s="57">
        <v>1</v>
      </c>
      <c r="BX57" s="6" t="b">
        <f>BA57='C-1'!AW57</f>
        <v>1</v>
      </c>
      <c r="BY57" s="16" t="s">
        <v>170</v>
      </c>
      <c r="BZ57" s="142">
        <f t="shared" ref="BZ57:BZ63" si="72">SUM(CA57:CV57)</f>
        <v>238</v>
      </c>
      <c r="CA57" s="142">
        <v>11</v>
      </c>
      <c r="CB57" s="142">
        <v>2</v>
      </c>
      <c r="CC57" s="142">
        <v>12</v>
      </c>
      <c r="CD57" s="142">
        <v>1</v>
      </c>
      <c r="CE57" s="142">
        <v>1</v>
      </c>
      <c r="CF57" s="142">
        <v>0</v>
      </c>
      <c r="CG57" s="142">
        <v>0</v>
      </c>
      <c r="CH57" s="142">
        <v>171</v>
      </c>
      <c r="CI57" s="142">
        <v>0</v>
      </c>
      <c r="CJ57" s="142">
        <v>0</v>
      </c>
      <c r="CK57" s="142">
        <v>0</v>
      </c>
      <c r="CL57" s="142">
        <v>26</v>
      </c>
      <c r="CM57" s="142">
        <v>0</v>
      </c>
      <c r="CN57" s="142">
        <v>0</v>
      </c>
      <c r="CO57" s="142">
        <v>6</v>
      </c>
      <c r="CP57" s="142">
        <v>1</v>
      </c>
      <c r="CQ57" s="142">
        <v>0</v>
      </c>
      <c r="CR57" s="142">
        <v>0</v>
      </c>
      <c r="CS57" s="142">
        <v>5</v>
      </c>
      <c r="CT57" s="142">
        <v>0</v>
      </c>
      <c r="CU57" s="142">
        <v>0</v>
      </c>
      <c r="CV57" s="142">
        <v>2</v>
      </c>
      <c r="CW57" s="6" t="b">
        <f>+BZ57='C-1'!BP57</f>
        <v>1</v>
      </c>
      <c r="CX57" s="6" t="b">
        <f>'C-1'!BP57=SUM('C-5'!CA57:CV57)</f>
        <v>1</v>
      </c>
      <c r="CY57" s="16" t="s">
        <v>170</v>
      </c>
      <c r="CZ57" s="365">
        <f t="shared" ref="CZ57:CZ63" si="73">SUM(DA57:DV57)</f>
        <v>944</v>
      </c>
      <c r="DA57" s="365">
        <f t="shared" ref="DA57:DJ63" si="74">+C57+AC57+BB57+CA57</f>
        <v>19</v>
      </c>
      <c r="DB57" s="365">
        <f t="shared" si="74"/>
        <v>2</v>
      </c>
      <c r="DC57" s="365">
        <f t="shared" si="74"/>
        <v>67</v>
      </c>
      <c r="DD57" s="365">
        <f t="shared" si="74"/>
        <v>5</v>
      </c>
      <c r="DE57" s="365">
        <f t="shared" si="74"/>
        <v>4</v>
      </c>
      <c r="DF57" s="365">
        <f t="shared" si="74"/>
        <v>1</v>
      </c>
      <c r="DG57" s="365">
        <f t="shared" si="74"/>
        <v>11</v>
      </c>
      <c r="DH57" s="365">
        <f t="shared" si="74"/>
        <v>537</v>
      </c>
      <c r="DI57" s="365">
        <f t="shared" si="74"/>
        <v>0</v>
      </c>
      <c r="DJ57" s="365">
        <f t="shared" si="74"/>
        <v>0</v>
      </c>
      <c r="DK57" s="365">
        <f t="shared" ref="DK57:DU63" si="75">+M57+AM57+BL57+CK57</f>
        <v>1</v>
      </c>
      <c r="DL57" s="365">
        <f t="shared" si="75"/>
        <v>140</v>
      </c>
      <c r="DM57" s="365">
        <f t="shared" si="75"/>
        <v>0</v>
      </c>
      <c r="DN57" s="365">
        <f t="shared" si="75"/>
        <v>0</v>
      </c>
      <c r="DO57" s="365">
        <f t="shared" si="75"/>
        <v>122</v>
      </c>
      <c r="DP57" s="365">
        <f t="shared" si="75"/>
        <v>8</v>
      </c>
      <c r="DQ57" s="365">
        <f t="shared" si="75"/>
        <v>0</v>
      </c>
      <c r="DR57" s="365">
        <f t="shared" si="75"/>
        <v>1</v>
      </c>
      <c r="DS57" s="365">
        <f t="shared" si="75"/>
        <v>22</v>
      </c>
      <c r="DT57" s="365">
        <f t="shared" si="75"/>
        <v>0</v>
      </c>
      <c r="DU57" s="365">
        <f t="shared" si="75"/>
        <v>0</v>
      </c>
      <c r="DV57" s="370">
        <f t="shared" ref="DV57:DV63" si="76">+X57+AX57+BW57+CV57</f>
        <v>4</v>
      </c>
      <c r="DW57" s="6" t="b">
        <f>CZ57='C-1'!CM57</f>
        <v>1</v>
      </c>
    </row>
    <row r="58" spans="1:127" x14ac:dyDescent="0.35">
      <c r="A58" s="192" t="s">
        <v>386</v>
      </c>
      <c r="B58" s="179">
        <f t="shared" si="69"/>
        <v>145</v>
      </c>
      <c r="C58" s="179">
        <v>0</v>
      </c>
      <c r="D58" s="179">
        <v>0</v>
      </c>
      <c r="E58" s="179">
        <v>27</v>
      </c>
      <c r="F58" s="179">
        <v>11</v>
      </c>
      <c r="G58" s="179">
        <v>0</v>
      </c>
      <c r="H58" s="179">
        <v>0</v>
      </c>
      <c r="I58" s="179">
        <v>0</v>
      </c>
      <c r="J58" s="179">
        <v>1</v>
      </c>
      <c r="K58" s="179">
        <v>1</v>
      </c>
      <c r="L58" s="179">
        <v>0</v>
      </c>
      <c r="M58" s="179">
        <v>78</v>
      </c>
      <c r="N58" s="179">
        <v>9</v>
      </c>
      <c r="O58" s="179">
        <v>0</v>
      </c>
      <c r="P58" s="179">
        <v>0</v>
      </c>
      <c r="Q58" s="179">
        <v>0</v>
      </c>
      <c r="R58" s="179">
        <v>0</v>
      </c>
      <c r="S58" s="179">
        <v>0</v>
      </c>
      <c r="T58" s="179">
        <v>0</v>
      </c>
      <c r="U58" s="179">
        <v>18</v>
      </c>
      <c r="V58" s="179">
        <v>0</v>
      </c>
      <c r="W58" s="179">
        <v>0</v>
      </c>
      <c r="X58" s="179">
        <v>0</v>
      </c>
      <c r="Y58" s="175" t="b">
        <f>B58='C-1'!G58</f>
        <v>1</v>
      </c>
      <c r="AA58" s="192" t="s">
        <v>386</v>
      </c>
      <c r="AB58" s="57">
        <f t="shared" si="70"/>
        <v>153</v>
      </c>
      <c r="AC58" s="57">
        <v>0</v>
      </c>
      <c r="AD58" s="57">
        <v>1</v>
      </c>
      <c r="AE58" s="57">
        <v>24</v>
      </c>
      <c r="AF58" s="57">
        <v>22</v>
      </c>
      <c r="AG58" s="57">
        <v>0</v>
      </c>
      <c r="AH58" s="57">
        <v>0</v>
      </c>
      <c r="AI58" s="57">
        <v>0</v>
      </c>
      <c r="AJ58" s="158">
        <v>0</v>
      </c>
      <c r="AK58" s="158">
        <v>0</v>
      </c>
      <c r="AL58" s="158">
        <v>0</v>
      </c>
      <c r="AM58" s="158">
        <v>68</v>
      </c>
      <c r="AN58" s="158">
        <v>11</v>
      </c>
      <c r="AO58" s="57">
        <v>0</v>
      </c>
      <c r="AP58" s="57">
        <v>0</v>
      </c>
      <c r="AQ58" s="57">
        <v>0</v>
      </c>
      <c r="AR58" s="57">
        <v>0</v>
      </c>
      <c r="AS58" s="57">
        <v>0</v>
      </c>
      <c r="AT58" s="57">
        <v>0</v>
      </c>
      <c r="AU58" s="57">
        <v>27</v>
      </c>
      <c r="AV58" s="57">
        <v>0</v>
      </c>
      <c r="AW58" s="57">
        <v>0</v>
      </c>
      <c r="AX58" s="57">
        <v>0</v>
      </c>
      <c r="AY58" s="155" t="b">
        <f>AB58='C-1'!AA58</f>
        <v>1</v>
      </c>
      <c r="AZ58" s="16" t="s">
        <v>386</v>
      </c>
      <c r="BA58" s="57">
        <f t="shared" si="71"/>
        <v>81</v>
      </c>
      <c r="BB58" s="57">
        <v>0</v>
      </c>
      <c r="BC58" s="57">
        <v>0</v>
      </c>
      <c r="BD58" s="57">
        <v>19</v>
      </c>
      <c r="BE58" s="57">
        <v>23</v>
      </c>
      <c r="BF58" s="57">
        <v>6</v>
      </c>
      <c r="BG58" s="57">
        <v>0</v>
      </c>
      <c r="BH58" s="57">
        <v>0</v>
      </c>
      <c r="BI58" s="57">
        <v>0</v>
      </c>
      <c r="BJ58" s="57">
        <v>0</v>
      </c>
      <c r="BK58" s="57">
        <v>2</v>
      </c>
      <c r="BL58" s="57">
        <v>3</v>
      </c>
      <c r="BM58" s="57">
        <v>6</v>
      </c>
      <c r="BN58" s="57">
        <v>0</v>
      </c>
      <c r="BO58" s="57">
        <v>0</v>
      </c>
      <c r="BP58" s="57">
        <v>0</v>
      </c>
      <c r="BQ58" s="57">
        <v>0</v>
      </c>
      <c r="BR58" s="57">
        <v>0</v>
      </c>
      <c r="BS58" s="57">
        <v>2</v>
      </c>
      <c r="BT58" s="57">
        <v>20</v>
      </c>
      <c r="BU58" s="57">
        <v>0</v>
      </c>
      <c r="BV58" s="57">
        <v>0</v>
      </c>
      <c r="BW58" s="57">
        <v>0</v>
      </c>
      <c r="BX58" s="6" t="b">
        <f>BA58='C-1'!AW58</f>
        <v>1</v>
      </c>
      <c r="BY58" s="16" t="s">
        <v>386</v>
      </c>
      <c r="BZ58" s="142">
        <f t="shared" si="72"/>
        <v>75</v>
      </c>
      <c r="CA58" s="142">
        <v>0</v>
      </c>
      <c r="CB58" s="142">
        <v>7</v>
      </c>
      <c r="CC58" s="142">
        <v>16</v>
      </c>
      <c r="CD58" s="142">
        <v>10</v>
      </c>
      <c r="CE58" s="142">
        <v>21</v>
      </c>
      <c r="CF58" s="142">
        <v>0</v>
      </c>
      <c r="CG58" s="142">
        <v>0</v>
      </c>
      <c r="CH58" s="142">
        <v>1</v>
      </c>
      <c r="CI58" s="142">
        <v>0</v>
      </c>
      <c r="CJ58" s="142">
        <v>4</v>
      </c>
      <c r="CK58" s="142">
        <v>0</v>
      </c>
      <c r="CL58" s="142">
        <v>10</v>
      </c>
      <c r="CM58" s="142">
        <v>0</v>
      </c>
      <c r="CN58" s="142">
        <v>0</v>
      </c>
      <c r="CO58" s="142">
        <v>0</v>
      </c>
      <c r="CP58" s="142">
        <v>0</v>
      </c>
      <c r="CQ58" s="142">
        <v>0</v>
      </c>
      <c r="CR58" s="142">
        <v>0</v>
      </c>
      <c r="CS58" s="142">
        <v>4</v>
      </c>
      <c r="CT58" s="142">
        <v>0</v>
      </c>
      <c r="CU58" s="142">
        <v>0</v>
      </c>
      <c r="CV58" s="142">
        <v>2</v>
      </c>
      <c r="CW58" s="6" t="b">
        <f>+BZ58='C-1'!BP58</f>
        <v>1</v>
      </c>
      <c r="CX58" s="6" t="b">
        <f>'C-1'!BP58=SUM('C-5'!CA58:CV58)</f>
        <v>1</v>
      </c>
      <c r="CY58" s="16" t="s">
        <v>386</v>
      </c>
      <c r="CZ58" s="365">
        <f t="shared" si="73"/>
        <v>454</v>
      </c>
      <c r="DA58" s="365">
        <f t="shared" si="74"/>
        <v>0</v>
      </c>
      <c r="DB58" s="365">
        <f t="shared" si="74"/>
        <v>8</v>
      </c>
      <c r="DC58" s="365">
        <f t="shared" si="74"/>
        <v>86</v>
      </c>
      <c r="DD58" s="365">
        <f t="shared" si="74"/>
        <v>66</v>
      </c>
      <c r="DE58" s="365">
        <f t="shared" si="74"/>
        <v>27</v>
      </c>
      <c r="DF58" s="365">
        <f t="shared" si="74"/>
        <v>0</v>
      </c>
      <c r="DG58" s="365">
        <f t="shared" si="74"/>
        <v>0</v>
      </c>
      <c r="DH58" s="365">
        <f t="shared" si="74"/>
        <v>2</v>
      </c>
      <c r="DI58" s="365">
        <f t="shared" si="74"/>
        <v>1</v>
      </c>
      <c r="DJ58" s="365">
        <f t="shared" si="74"/>
        <v>6</v>
      </c>
      <c r="DK58" s="365">
        <f t="shared" si="75"/>
        <v>149</v>
      </c>
      <c r="DL58" s="365">
        <f t="shared" si="75"/>
        <v>36</v>
      </c>
      <c r="DM58" s="365">
        <f t="shared" si="75"/>
        <v>0</v>
      </c>
      <c r="DN58" s="365">
        <f t="shared" si="75"/>
        <v>0</v>
      </c>
      <c r="DO58" s="365">
        <f t="shared" si="75"/>
        <v>0</v>
      </c>
      <c r="DP58" s="365">
        <f t="shared" si="75"/>
        <v>0</v>
      </c>
      <c r="DQ58" s="365">
        <f t="shared" si="75"/>
        <v>0</v>
      </c>
      <c r="DR58" s="365">
        <f t="shared" si="75"/>
        <v>2</v>
      </c>
      <c r="DS58" s="365">
        <f t="shared" si="75"/>
        <v>69</v>
      </c>
      <c r="DT58" s="365">
        <f t="shared" si="75"/>
        <v>0</v>
      </c>
      <c r="DU58" s="365">
        <f t="shared" si="75"/>
        <v>0</v>
      </c>
      <c r="DV58" s="370">
        <f t="shared" si="76"/>
        <v>2</v>
      </c>
      <c r="DW58" s="6" t="b">
        <f>CZ58='C-1'!CM58</f>
        <v>1</v>
      </c>
    </row>
    <row r="59" spans="1:127" x14ac:dyDescent="0.35">
      <c r="A59" s="175" t="s">
        <v>526</v>
      </c>
      <c r="B59" s="179">
        <f t="shared" si="69"/>
        <v>42</v>
      </c>
      <c r="C59" s="179">
        <v>1</v>
      </c>
      <c r="D59" s="179">
        <v>0</v>
      </c>
      <c r="E59" s="179">
        <v>8</v>
      </c>
      <c r="F59" s="179">
        <v>0</v>
      </c>
      <c r="G59" s="179">
        <v>1</v>
      </c>
      <c r="H59" s="179">
        <v>1</v>
      </c>
      <c r="I59" s="179">
        <v>0</v>
      </c>
      <c r="J59" s="179">
        <v>8</v>
      </c>
      <c r="K59" s="179">
        <v>0</v>
      </c>
      <c r="L59" s="179">
        <v>0</v>
      </c>
      <c r="M59" s="179">
        <v>0</v>
      </c>
      <c r="N59" s="179">
        <v>7</v>
      </c>
      <c r="O59" s="179">
        <v>0</v>
      </c>
      <c r="P59" s="179">
        <v>0</v>
      </c>
      <c r="Q59" s="179">
        <v>12</v>
      </c>
      <c r="R59" s="179">
        <v>0</v>
      </c>
      <c r="S59" s="179">
        <v>0</v>
      </c>
      <c r="T59" s="179">
        <v>3</v>
      </c>
      <c r="U59" s="179">
        <v>1</v>
      </c>
      <c r="V59" s="179">
        <v>0</v>
      </c>
      <c r="W59" s="179">
        <v>0</v>
      </c>
      <c r="X59" s="179">
        <v>0</v>
      </c>
      <c r="Y59" s="175" t="b">
        <f>B59='C-1'!G59</f>
        <v>1</v>
      </c>
      <c r="AA59" s="175" t="s">
        <v>526</v>
      </c>
      <c r="AB59" s="57">
        <f t="shared" si="70"/>
        <v>62</v>
      </c>
      <c r="AC59" s="57">
        <v>1</v>
      </c>
      <c r="AD59" s="57">
        <v>0</v>
      </c>
      <c r="AE59" s="57">
        <v>24</v>
      </c>
      <c r="AF59" s="57">
        <v>0</v>
      </c>
      <c r="AG59" s="57">
        <v>2</v>
      </c>
      <c r="AH59" s="57">
        <v>0</v>
      </c>
      <c r="AI59" s="57">
        <v>12</v>
      </c>
      <c r="AJ59" s="158">
        <v>2</v>
      </c>
      <c r="AK59" s="158">
        <v>0</v>
      </c>
      <c r="AL59" s="158">
        <v>0</v>
      </c>
      <c r="AM59" s="158">
        <v>0</v>
      </c>
      <c r="AN59" s="158">
        <v>11</v>
      </c>
      <c r="AO59" s="57">
        <v>0</v>
      </c>
      <c r="AP59" s="57">
        <v>0</v>
      </c>
      <c r="AQ59" s="57">
        <v>0</v>
      </c>
      <c r="AR59" s="57">
        <v>1</v>
      </c>
      <c r="AS59" s="57">
        <v>0</v>
      </c>
      <c r="AT59" s="57">
        <v>4</v>
      </c>
      <c r="AU59" s="57">
        <v>4</v>
      </c>
      <c r="AV59" s="57">
        <v>0</v>
      </c>
      <c r="AW59" s="57">
        <v>1</v>
      </c>
      <c r="AX59" s="57">
        <v>0</v>
      </c>
      <c r="AY59" s="155" t="b">
        <f>AB59='C-1'!AA59</f>
        <v>1</v>
      </c>
      <c r="AZ59" s="6" t="s">
        <v>141</v>
      </c>
      <c r="BA59" s="57">
        <f t="shared" si="71"/>
        <v>82</v>
      </c>
      <c r="BB59" s="57">
        <v>1</v>
      </c>
      <c r="BC59" s="57">
        <v>0</v>
      </c>
      <c r="BD59" s="57">
        <v>17</v>
      </c>
      <c r="BE59" s="57">
        <v>4</v>
      </c>
      <c r="BF59" s="57">
        <v>1</v>
      </c>
      <c r="BG59" s="57">
        <v>1</v>
      </c>
      <c r="BH59" s="57">
        <v>0</v>
      </c>
      <c r="BI59" s="57">
        <v>0</v>
      </c>
      <c r="BJ59" s="57">
        <v>0</v>
      </c>
      <c r="BK59" s="57">
        <v>0</v>
      </c>
      <c r="BL59" s="57">
        <v>2</v>
      </c>
      <c r="BM59" s="57">
        <v>10</v>
      </c>
      <c r="BN59" s="57">
        <v>0</v>
      </c>
      <c r="BO59" s="57">
        <v>0</v>
      </c>
      <c r="BP59" s="57">
        <v>12</v>
      </c>
      <c r="BQ59" s="57">
        <v>3</v>
      </c>
      <c r="BR59" s="57">
        <v>0</v>
      </c>
      <c r="BS59" s="57">
        <v>0</v>
      </c>
      <c r="BT59" s="57">
        <v>31</v>
      </c>
      <c r="BU59" s="57">
        <v>0</v>
      </c>
      <c r="BV59" s="57">
        <v>0</v>
      </c>
      <c r="BW59" s="57">
        <v>0</v>
      </c>
      <c r="BX59" s="6" t="b">
        <f>BA59='C-1'!AW59</f>
        <v>1</v>
      </c>
      <c r="BY59" s="6" t="s">
        <v>141</v>
      </c>
      <c r="BZ59" s="142">
        <f t="shared" si="72"/>
        <v>45</v>
      </c>
      <c r="CA59" s="142">
        <v>3</v>
      </c>
      <c r="CB59" s="142">
        <v>0</v>
      </c>
      <c r="CC59" s="142">
        <v>12</v>
      </c>
      <c r="CD59" s="142">
        <v>4</v>
      </c>
      <c r="CE59" s="142">
        <v>1</v>
      </c>
      <c r="CF59" s="142">
        <v>0</v>
      </c>
      <c r="CG59" s="142">
        <v>0</v>
      </c>
      <c r="CH59" s="142">
        <v>1</v>
      </c>
      <c r="CI59" s="142">
        <v>0</v>
      </c>
      <c r="CJ59" s="142">
        <v>0</v>
      </c>
      <c r="CK59" s="142">
        <v>0</v>
      </c>
      <c r="CL59" s="142">
        <v>9</v>
      </c>
      <c r="CM59" s="142">
        <v>0</v>
      </c>
      <c r="CN59" s="142">
        <v>0</v>
      </c>
      <c r="CO59" s="142">
        <v>8</v>
      </c>
      <c r="CP59" s="142">
        <v>3</v>
      </c>
      <c r="CQ59" s="142">
        <v>0</v>
      </c>
      <c r="CR59" s="142">
        <v>1</v>
      </c>
      <c r="CS59" s="142">
        <v>2</v>
      </c>
      <c r="CT59" s="142">
        <v>0</v>
      </c>
      <c r="CU59" s="142">
        <v>0</v>
      </c>
      <c r="CV59" s="142">
        <v>1</v>
      </c>
      <c r="CW59" s="6" t="b">
        <f>+BZ59='C-1'!BP59</f>
        <v>1</v>
      </c>
      <c r="CX59" s="6" t="b">
        <f>'C-1'!BP59=SUM('C-5'!CA59:CV59)</f>
        <v>1</v>
      </c>
      <c r="CY59" s="6" t="s">
        <v>141</v>
      </c>
      <c r="CZ59" s="365">
        <f t="shared" si="73"/>
        <v>231</v>
      </c>
      <c r="DA59" s="365">
        <f t="shared" si="74"/>
        <v>6</v>
      </c>
      <c r="DB59" s="365">
        <f t="shared" si="74"/>
        <v>0</v>
      </c>
      <c r="DC59" s="365">
        <f t="shared" si="74"/>
        <v>61</v>
      </c>
      <c r="DD59" s="365">
        <f t="shared" si="74"/>
        <v>8</v>
      </c>
      <c r="DE59" s="365">
        <f t="shared" si="74"/>
        <v>5</v>
      </c>
      <c r="DF59" s="365">
        <f t="shared" si="74"/>
        <v>2</v>
      </c>
      <c r="DG59" s="365">
        <f t="shared" si="74"/>
        <v>12</v>
      </c>
      <c r="DH59" s="365">
        <f t="shared" si="74"/>
        <v>11</v>
      </c>
      <c r="DI59" s="365">
        <f t="shared" si="74"/>
        <v>0</v>
      </c>
      <c r="DJ59" s="365">
        <f t="shared" si="74"/>
        <v>0</v>
      </c>
      <c r="DK59" s="365">
        <f t="shared" si="75"/>
        <v>2</v>
      </c>
      <c r="DL59" s="365">
        <f t="shared" si="75"/>
        <v>37</v>
      </c>
      <c r="DM59" s="365">
        <f t="shared" si="75"/>
        <v>0</v>
      </c>
      <c r="DN59" s="365">
        <f t="shared" si="75"/>
        <v>0</v>
      </c>
      <c r="DO59" s="365">
        <f t="shared" si="75"/>
        <v>32</v>
      </c>
      <c r="DP59" s="365">
        <f t="shared" si="75"/>
        <v>7</v>
      </c>
      <c r="DQ59" s="365">
        <f t="shared" si="75"/>
        <v>0</v>
      </c>
      <c r="DR59" s="365">
        <f t="shared" si="75"/>
        <v>8</v>
      </c>
      <c r="DS59" s="365">
        <f t="shared" si="75"/>
        <v>38</v>
      </c>
      <c r="DT59" s="365">
        <f t="shared" si="75"/>
        <v>0</v>
      </c>
      <c r="DU59" s="365">
        <f t="shared" si="75"/>
        <v>1</v>
      </c>
      <c r="DV59" s="370">
        <f t="shared" si="76"/>
        <v>1</v>
      </c>
      <c r="DW59" s="6" t="b">
        <f>CZ59='C-1'!CM59</f>
        <v>1</v>
      </c>
    </row>
    <row r="60" spans="1:127" x14ac:dyDescent="0.35">
      <c r="A60" s="175" t="s">
        <v>525</v>
      </c>
      <c r="B60" s="179">
        <f t="shared" si="69"/>
        <v>12</v>
      </c>
      <c r="C60" s="179">
        <v>0</v>
      </c>
      <c r="D60" s="179">
        <v>0</v>
      </c>
      <c r="E60" s="179">
        <v>5</v>
      </c>
      <c r="F60" s="179">
        <v>0</v>
      </c>
      <c r="G60" s="179">
        <v>0</v>
      </c>
      <c r="H60" s="179">
        <v>0</v>
      </c>
      <c r="I60" s="179">
        <v>0</v>
      </c>
      <c r="J60" s="179">
        <v>0</v>
      </c>
      <c r="K60" s="179">
        <v>0</v>
      </c>
      <c r="L60" s="179">
        <v>0</v>
      </c>
      <c r="M60" s="179">
        <v>0</v>
      </c>
      <c r="N60" s="179">
        <v>6</v>
      </c>
      <c r="O60" s="179">
        <v>0</v>
      </c>
      <c r="P60" s="179">
        <v>0</v>
      </c>
      <c r="Q60" s="179">
        <v>0</v>
      </c>
      <c r="R60" s="179">
        <v>0</v>
      </c>
      <c r="S60" s="179">
        <v>0</v>
      </c>
      <c r="T60" s="179">
        <v>0</v>
      </c>
      <c r="U60" s="179">
        <v>1</v>
      </c>
      <c r="V60" s="179">
        <v>0</v>
      </c>
      <c r="W60" s="179">
        <v>0</v>
      </c>
      <c r="X60" s="179">
        <v>0</v>
      </c>
      <c r="Y60" s="175" t="b">
        <f>B60='C-1'!G60</f>
        <v>1</v>
      </c>
      <c r="AA60" s="175" t="s">
        <v>525</v>
      </c>
      <c r="AB60" s="57">
        <f t="shared" si="70"/>
        <v>11</v>
      </c>
      <c r="AC60" s="57">
        <v>0</v>
      </c>
      <c r="AD60" s="57">
        <v>0</v>
      </c>
      <c r="AE60" s="57">
        <v>5</v>
      </c>
      <c r="AF60" s="57">
        <v>0</v>
      </c>
      <c r="AG60" s="57">
        <v>0</v>
      </c>
      <c r="AH60" s="57">
        <v>0</v>
      </c>
      <c r="AI60" s="57">
        <v>0</v>
      </c>
      <c r="AJ60" s="158">
        <v>0</v>
      </c>
      <c r="AK60" s="158">
        <v>0</v>
      </c>
      <c r="AL60" s="158">
        <v>0</v>
      </c>
      <c r="AM60" s="158">
        <v>0</v>
      </c>
      <c r="AN60" s="158">
        <v>6</v>
      </c>
      <c r="AO60" s="57">
        <v>0</v>
      </c>
      <c r="AP60" s="57">
        <v>0</v>
      </c>
      <c r="AQ60" s="57">
        <v>0</v>
      </c>
      <c r="AR60" s="57">
        <v>0</v>
      </c>
      <c r="AS60" s="57">
        <v>0</v>
      </c>
      <c r="AT60" s="57">
        <v>0</v>
      </c>
      <c r="AU60" s="57">
        <v>0</v>
      </c>
      <c r="AV60" s="57">
        <v>0</v>
      </c>
      <c r="AW60" s="57">
        <v>0</v>
      </c>
      <c r="AX60" s="57">
        <v>0</v>
      </c>
      <c r="AY60" s="155" t="b">
        <f>AB60='C-1'!AA60</f>
        <v>1</v>
      </c>
      <c r="AZ60" s="6" t="s">
        <v>142</v>
      </c>
      <c r="BA60" s="57">
        <f t="shared" si="71"/>
        <v>23</v>
      </c>
      <c r="BB60" s="57">
        <v>2</v>
      </c>
      <c r="BC60" s="57">
        <v>0</v>
      </c>
      <c r="BD60" s="57">
        <v>4</v>
      </c>
      <c r="BE60" s="57">
        <v>3</v>
      </c>
      <c r="BF60" s="57">
        <v>1</v>
      </c>
      <c r="BG60" s="57">
        <v>0</v>
      </c>
      <c r="BH60" s="57">
        <v>0</v>
      </c>
      <c r="BI60" s="57">
        <v>0</v>
      </c>
      <c r="BJ60" s="57">
        <v>0</v>
      </c>
      <c r="BK60" s="57">
        <v>0</v>
      </c>
      <c r="BL60" s="57">
        <v>0</v>
      </c>
      <c r="BM60" s="57">
        <v>11</v>
      </c>
      <c r="BN60" s="57">
        <v>0</v>
      </c>
      <c r="BO60" s="57">
        <v>0</v>
      </c>
      <c r="BP60" s="57">
        <v>1</v>
      </c>
      <c r="BQ60" s="57">
        <v>0</v>
      </c>
      <c r="BR60" s="57">
        <v>0</v>
      </c>
      <c r="BS60" s="57">
        <v>1</v>
      </c>
      <c r="BT60" s="57">
        <v>0</v>
      </c>
      <c r="BU60" s="57">
        <v>0</v>
      </c>
      <c r="BV60" s="57">
        <v>0</v>
      </c>
      <c r="BW60" s="57">
        <v>0</v>
      </c>
      <c r="BX60" s="6" t="b">
        <f>BA60='C-1'!AW60</f>
        <v>1</v>
      </c>
      <c r="BY60" s="6" t="s">
        <v>142</v>
      </c>
      <c r="BZ60" s="142">
        <f t="shared" si="72"/>
        <v>14</v>
      </c>
      <c r="CA60" s="142">
        <v>1</v>
      </c>
      <c r="CB60" s="142">
        <v>0</v>
      </c>
      <c r="CC60" s="142">
        <v>5</v>
      </c>
      <c r="CD60" s="142">
        <v>1</v>
      </c>
      <c r="CE60" s="142">
        <v>1</v>
      </c>
      <c r="CF60" s="142">
        <v>0</v>
      </c>
      <c r="CG60" s="142">
        <v>0</v>
      </c>
      <c r="CH60" s="142">
        <v>1</v>
      </c>
      <c r="CI60" s="142">
        <v>0</v>
      </c>
      <c r="CJ60" s="142">
        <v>0</v>
      </c>
      <c r="CK60" s="142">
        <v>0</v>
      </c>
      <c r="CL60" s="142">
        <v>3</v>
      </c>
      <c r="CM60" s="142">
        <v>0</v>
      </c>
      <c r="CN60" s="142">
        <v>0</v>
      </c>
      <c r="CO60" s="142">
        <v>1</v>
      </c>
      <c r="CP60" s="142">
        <v>0</v>
      </c>
      <c r="CQ60" s="142">
        <v>0</v>
      </c>
      <c r="CR60" s="142">
        <v>1</v>
      </c>
      <c r="CS60" s="142">
        <v>0</v>
      </c>
      <c r="CT60" s="142">
        <v>0</v>
      </c>
      <c r="CU60" s="142">
        <v>0</v>
      </c>
      <c r="CV60" s="142">
        <v>0</v>
      </c>
      <c r="CW60" s="6" t="b">
        <f>+BZ60='C-1'!BP60</f>
        <v>1</v>
      </c>
      <c r="CX60" s="6" t="b">
        <f>'C-1'!BP60=SUM('C-5'!CA60:CV60)</f>
        <v>1</v>
      </c>
      <c r="CY60" s="6" t="s">
        <v>142</v>
      </c>
      <c r="CZ60" s="365">
        <f t="shared" si="73"/>
        <v>60</v>
      </c>
      <c r="DA60" s="365">
        <f t="shared" si="74"/>
        <v>3</v>
      </c>
      <c r="DB60" s="365">
        <f t="shared" si="74"/>
        <v>0</v>
      </c>
      <c r="DC60" s="365">
        <f t="shared" si="74"/>
        <v>19</v>
      </c>
      <c r="DD60" s="365">
        <f t="shared" si="74"/>
        <v>4</v>
      </c>
      <c r="DE60" s="365">
        <f t="shared" si="74"/>
        <v>2</v>
      </c>
      <c r="DF60" s="365">
        <f t="shared" si="74"/>
        <v>0</v>
      </c>
      <c r="DG60" s="365">
        <f t="shared" si="74"/>
        <v>0</v>
      </c>
      <c r="DH60" s="365">
        <f t="shared" si="74"/>
        <v>1</v>
      </c>
      <c r="DI60" s="365">
        <f t="shared" si="74"/>
        <v>0</v>
      </c>
      <c r="DJ60" s="365">
        <f t="shared" si="74"/>
        <v>0</v>
      </c>
      <c r="DK60" s="365">
        <f t="shared" si="75"/>
        <v>0</v>
      </c>
      <c r="DL60" s="365">
        <f t="shared" si="75"/>
        <v>26</v>
      </c>
      <c r="DM60" s="365">
        <f t="shared" si="75"/>
        <v>0</v>
      </c>
      <c r="DN60" s="365">
        <f t="shared" si="75"/>
        <v>0</v>
      </c>
      <c r="DO60" s="365">
        <f t="shared" si="75"/>
        <v>2</v>
      </c>
      <c r="DP60" s="365">
        <f t="shared" si="75"/>
        <v>0</v>
      </c>
      <c r="DQ60" s="365">
        <f t="shared" si="75"/>
        <v>0</v>
      </c>
      <c r="DR60" s="365">
        <f t="shared" si="75"/>
        <v>2</v>
      </c>
      <c r="DS60" s="365">
        <f t="shared" si="75"/>
        <v>1</v>
      </c>
      <c r="DT60" s="365">
        <f t="shared" si="75"/>
        <v>0</v>
      </c>
      <c r="DU60" s="365">
        <f t="shared" si="75"/>
        <v>0</v>
      </c>
      <c r="DV60" s="370">
        <f t="shared" si="76"/>
        <v>0</v>
      </c>
      <c r="DW60" s="6" t="b">
        <f>CZ60='C-1'!CM60</f>
        <v>1</v>
      </c>
    </row>
    <row r="61" spans="1:127" x14ac:dyDescent="0.35">
      <c r="A61" s="175" t="s">
        <v>527</v>
      </c>
      <c r="B61" s="179">
        <f t="shared" si="69"/>
        <v>104</v>
      </c>
      <c r="C61" s="179">
        <v>11</v>
      </c>
      <c r="D61" s="179">
        <v>1</v>
      </c>
      <c r="E61" s="179">
        <v>12</v>
      </c>
      <c r="F61" s="179">
        <v>4</v>
      </c>
      <c r="G61" s="179">
        <v>3</v>
      </c>
      <c r="H61" s="179">
        <v>0</v>
      </c>
      <c r="I61" s="179">
        <v>0</v>
      </c>
      <c r="J61" s="179">
        <v>20</v>
      </c>
      <c r="K61" s="179">
        <v>0</v>
      </c>
      <c r="L61" s="179">
        <v>0</v>
      </c>
      <c r="M61" s="179">
        <v>1</v>
      </c>
      <c r="N61" s="179">
        <v>32</v>
      </c>
      <c r="O61" s="179">
        <v>0</v>
      </c>
      <c r="P61" s="179">
        <v>4</v>
      </c>
      <c r="Q61" s="179">
        <v>0</v>
      </c>
      <c r="R61" s="179">
        <v>0</v>
      </c>
      <c r="S61" s="179">
        <v>0</v>
      </c>
      <c r="T61" s="179">
        <v>0</v>
      </c>
      <c r="U61" s="179">
        <v>16</v>
      </c>
      <c r="V61" s="179">
        <v>0</v>
      </c>
      <c r="W61" s="179">
        <v>0</v>
      </c>
      <c r="X61" s="179">
        <v>0</v>
      </c>
      <c r="Y61" s="175" t="b">
        <f>B61='C-1'!G61</f>
        <v>1</v>
      </c>
      <c r="AA61" s="175" t="s">
        <v>527</v>
      </c>
      <c r="AB61" s="57">
        <f t="shared" si="70"/>
        <v>44</v>
      </c>
      <c r="AC61" s="57">
        <v>4</v>
      </c>
      <c r="AD61" s="57">
        <v>0</v>
      </c>
      <c r="AE61" s="57">
        <v>13</v>
      </c>
      <c r="AF61" s="57">
        <v>0</v>
      </c>
      <c r="AG61" s="57">
        <v>0</v>
      </c>
      <c r="AH61" s="57">
        <v>0</v>
      </c>
      <c r="AI61" s="57">
        <v>0</v>
      </c>
      <c r="AJ61" s="158">
        <v>2</v>
      </c>
      <c r="AK61" s="158">
        <v>0</v>
      </c>
      <c r="AL61" s="158">
        <v>2</v>
      </c>
      <c r="AM61" s="158">
        <v>0</v>
      </c>
      <c r="AN61" s="158">
        <v>15</v>
      </c>
      <c r="AO61" s="57">
        <v>0</v>
      </c>
      <c r="AP61" s="57">
        <v>3</v>
      </c>
      <c r="AQ61" s="57">
        <v>0</v>
      </c>
      <c r="AR61" s="57">
        <v>0</v>
      </c>
      <c r="AS61" s="57">
        <v>0</v>
      </c>
      <c r="AT61" s="57">
        <v>0</v>
      </c>
      <c r="AU61" s="57">
        <v>5</v>
      </c>
      <c r="AV61" s="57">
        <v>0</v>
      </c>
      <c r="AW61" s="57">
        <v>0</v>
      </c>
      <c r="AX61" s="57">
        <v>0</v>
      </c>
      <c r="AY61" s="155" t="b">
        <f>AB61='C-1'!AA61</f>
        <v>1</v>
      </c>
      <c r="AZ61" s="6" t="s">
        <v>143</v>
      </c>
      <c r="BA61" s="57">
        <f t="shared" si="71"/>
        <v>79</v>
      </c>
      <c r="BB61" s="57">
        <v>1</v>
      </c>
      <c r="BC61" s="57">
        <v>0</v>
      </c>
      <c r="BD61" s="57">
        <v>15</v>
      </c>
      <c r="BE61" s="57">
        <v>6</v>
      </c>
      <c r="BF61" s="57">
        <v>18</v>
      </c>
      <c r="BG61" s="57">
        <v>4</v>
      </c>
      <c r="BH61" s="57">
        <v>0</v>
      </c>
      <c r="BI61" s="57">
        <v>2</v>
      </c>
      <c r="BJ61" s="57">
        <v>0</v>
      </c>
      <c r="BK61" s="57">
        <v>7</v>
      </c>
      <c r="BL61" s="57">
        <v>1</v>
      </c>
      <c r="BM61" s="57">
        <v>9</v>
      </c>
      <c r="BN61" s="57">
        <v>0</v>
      </c>
      <c r="BO61" s="57">
        <v>12</v>
      </c>
      <c r="BP61" s="57">
        <v>0</v>
      </c>
      <c r="BQ61" s="57">
        <v>0</v>
      </c>
      <c r="BR61" s="57">
        <v>0</v>
      </c>
      <c r="BS61" s="57">
        <v>0</v>
      </c>
      <c r="BT61" s="57">
        <v>4</v>
      </c>
      <c r="BU61" s="57">
        <v>0</v>
      </c>
      <c r="BV61" s="57">
        <v>0</v>
      </c>
      <c r="BW61" s="57">
        <v>0</v>
      </c>
      <c r="BX61" s="6" t="b">
        <f>BA61='C-1'!AW61</f>
        <v>1</v>
      </c>
      <c r="BY61" s="6" t="s">
        <v>143</v>
      </c>
      <c r="BZ61" s="142">
        <f t="shared" si="72"/>
        <v>80</v>
      </c>
      <c r="CA61" s="142">
        <v>1</v>
      </c>
      <c r="CB61" s="142">
        <v>0</v>
      </c>
      <c r="CC61" s="142">
        <v>33</v>
      </c>
      <c r="CD61" s="142">
        <v>5</v>
      </c>
      <c r="CE61" s="142">
        <v>8</v>
      </c>
      <c r="CF61" s="142">
        <v>0</v>
      </c>
      <c r="CG61" s="142">
        <v>0</v>
      </c>
      <c r="CH61" s="142">
        <v>1</v>
      </c>
      <c r="CI61" s="142">
        <v>0</v>
      </c>
      <c r="CJ61" s="142">
        <v>12</v>
      </c>
      <c r="CK61" s="142">
        <v>0</v>
      </c>
      <c r="CL61" s="142">
        <v>6</v>
      </c>
      <c r="CM61" s="142">
        <v>0</v>
      </c>
      <c r="CN61" s="142">
        <v>0</v>
      </c>
      <c r="CO61" s="142">
        <v>0</v>
      </c>
      <c r="CP61" s="142">
        <v>9</v>
      </c>
      <c r="CQ61" s="142">
        <v>0</v>
      </c>
      <c r="CR61" s="142">
        <v>0</v>
      </c>
      <c r="CS61" s="142">
        <v>5</v>
      </c>
      <c r="CT61" s="142">
        <v>0</v>
      </c>
      <c r="CU61" s="142">
        <v>0</v>
      </c>
      <c r="CV61" s="142">
        <v>0</v>
      </c>
      <c r="CW61" s="6" t="b">
        <f>+BZ61='C-1'!BP61</f>
        <v>1</v>
      </c>
      <c r="CX61" s="6" t="b">
        <f>'C-1'!BP61=SUM('C-5'!CA61:CV61)</f>
        <v>1</v>
      </c>
      <c r="CY61" s="6" t="s">
        <v>143</v>
      </c>
      <c r="CZ61" s="365">
        <f t="shared" si="73"/>
        <v>307</v>
      </c>
      <c r="DA61" s="365">
        <f t="shared" si="74"/>
        <v>17</v>
      </c>
      <c r="DB61" s="365">
        <f t="shared" si="74"/>
        <v>1</v>
      </c>
      <c r="DC61" s="365">
        <f t="shared" si="74"/>
        <v>73</v>
      </c>
      <c r="DD61" s="365">
        <f t="shared" si="74"/>
        <v>15</v>
      </c>
      <c r="DE61" s="365">
        <f t="shared" si="74"/>
        <v>29</v>
      </c>
      <c r="DF61" s="365">
        <f t="shared" si="74"/>
        <v>4</v>
      </c>
      <c r="DG61" s="365">
        <f t="shared" si="74"/>
        <v>0</v>
      </c>
      <c r="DH61" s="365">
        <f t="shared" si="74"/>
        <v>25</v>
      </c>
      <c r="DI61" s="365">
        <f t="shared" si="74"/>
        <v>0</v>
      </c>
      <c r="DJ61" s="365">
        <f t="shared" si="74"/>
        <v>21</v>
      </c>
      <c r="DK61" s="365">
        <f t="shared" si="75"/>
        <v>2</v>
      </c>
      <c r="DL61" s="365">
        <f t="shared" si="75"/>
        <v>62</v>
      </c>
      <c r="DM61" s="365">
        <f t="shared" si="75"/>
        <v>0</v>
      </c>
      <c r="DN61" s="365">
        <f t="shared" si="75"/>
        <v>19</v>
      </c>
      <c r="DO61" s="365">
        <f t="shared" si="75"/>
        <v>0</v>
      </c>
      <c r="DP61" s="365">
        <f t="shared" si="75"/>
        <v>9</v>
      </c>
      <c r="DQ61" s="365">
        <f t="shared" si="75"/>
        <v>0</v>
      </c>
      <c r="DR61" s="365">
        <f t="shared" si="75"/>
        <v>0</v>
      </c>
      <c r="DS61" s="365">
        <f t="shared" si="75"/>
        <v>30</v>
      </c>
      <c r="DT61" s="365">
        <f t="shared" si="75"/>
        <v>0</v>
      </c>
      <c r="DU61" s="365">
        <f t="shared" si="75"/>
        <v>0</v>
      </c>
      <c r="DV61" s="370">
        <f t="shared" si="76"/>
        <v>0</v>
      </c>
      <c r="DW61" s="6" t="b">
        <f>CZ61='C-1'!CM61</f>
        <v>1</v>
      </c>
    </row>
    <row r="62" spans="1:127" x14ac:dyDescent="0.35">
      <c r="A62" s="175" t="s">
        <v>528</v>
      </c>
      <c r="B62" s="179">
        <f t="shared" si="69"/>
        <v>29</v>
      </c>
      <c r="C62" s="179">
        <v>0</v>
      </c>
      <c r="D62" s="179">
        <v>1</v>
      </c>
      <c r="E62" s="179">
        <v>15</v>
      </c>
      <c r="F62" s="179">
        <v>0</v>
      </c>
      <c r="G62" s="179">
        <v>0</v>
      </c>
      <c r="H62" s="179">
        <v>1</v>
      </c>
      <c r="I62" s="179">
        <v>0</v>
      </c>
      <c r="J62" s="179">
        <v>0</v>
      </c>
      <c r="K62" s="179">
        <v>0</v>
      </c>
      <c r="L62" s="179">
        <v>0</v>
      </c>
      <c r="M62" s="179">
        <v>0</v>
      </c>
      <c r="N62" s="179">
        <v>7</v>
      </c>
      <c r="O62" s="179">
        <v>0</v>
      </c>
      <c r="P62" s="179">
        <v>0</v>
      </c>
      <c r="Q62" s="179">
        <v>0</v>
      </c>
      <c r="R62" s="179">
        <v>0</v>
      </c>
      <c r="S62" s="179">
        <v>0</v>
      </c>
      <c r="T62" s="179">
        <v>4</v>
      </c>
      <c r="U62" s="179">
        <v>1</v>
      </c>
      <c r="V62" s="179">
        <v>0</v>
      </c>
      <c r="W62" s="179">
        <v>0</v>
      </c>
      <c r="X62" s="179">
        <v>0</v>
      </c>
      <c r="Y62" s="175" t="b">
        <f>B62='C-1'!G62</f>
        <v>1</v>
      </c>
      <c r="AA62" s="175" t="s">
        <v>528</v>
      </c>
      <c r="AB62" s="57">
        <f t="shared" si="70"/>
        <v>15</v>
      </c>
      <c r="AC62" s="57">
        <v>0</v>
      </c>
      <c r="AD62" s="57">
        <v>0</v>
      </c>
      <c r="AE62" s="57">
        <v>7</v>
      </c>
      <c r="AF62" s="57">
        <v>4</v>
      </c>
      <c r="AG62" s="57">
        <v>0</v>
      </c>
      <c r="AH62" s="57">
        <v>1</v>
      </c>
      <c r="AI62" s="57">
        <v>0</v>
      </c>
      <c r="AJ62" s="158">
        <v>1</v>
      </c>
      <c r="AK62" s="158">
        <v>0</v>
      </c>
      <c r="AL62" s="158">
        <v>0</v>
      </c>
      <c r="AM62" s="158">
        <v>0</v>
      </c>
      <c r="AN62" s="158">
        <v>1</v>
      </c>
      <c r="AO62" s="57">
        <v>0</v>
      </c>
      <c r="AP62" s="57">
        <v>0</v>
      </c>
      <c r="AQ62" s="57">
        <v>0</v>
      </c>
      <c r="AR62" s="57">
        <v>0</v>
      </c>
      <c r="AS62" s="57">
        <v>0</v>
      </c>
      <c r="AT62" s="57">
        <v>1</v>
      </c>
      <c r="AU62" s="57">
        <v>0</v>
      </c>
      <c r="AV62" s="57">
        <v>0</v>
      </c>
      <c r="AW62" s="57">
        <v>0</v>
      </c>
      <c r="AX62" s="57">
        <v>0</v>
      </c>
      <c r="AY62" s="155" t="b">
        <f>AB62='C-1'!AA62</f>
        <v>1</v>
      </c>
      <c r="AZ62" s="6" t="s">
        <v>144</v>
      </c>
      <c r="BA62" s="57">
        <f t="shared" si="71"/>
        <v>21</v>
      </c>
      <c r="BB62" s="57">
        <v>0</v>
      </c>
      <c r="BC62" s="57">
        <v>0</v>
      </c>
      <c r="BD62" s="57">
        <v>8</v>
      </c>
      <c r="BE62" s="57">
        <v>4</v>
      </c>
      <c r="BF62" s="57">
        <v>3</v>
      </c>
      <c r="BG62" s="57">
        <v>0</v>
      </c>
      <c r="BH62" s="57">
        <v>0</v>
      </c>
      <c r="BI62" s="57">
        <v>0</v>
      </c>
      <c r="BJ62" s="57">
        <v>0</v>
      </c>
      <c r="BK62" s="57">
        <v>0</v>
      </c>
      <c r="BL62" s="57">
        <v>0</v>
      </c>
      <c r="BM62" s="57">
        <v>1</v>
      </c>
      <c r="BN62" s="57">
        <v>0</v>
      </c>
      <c r="BO62" s="57">
        <v>0</v>
      </c>
      <c r="BP62" s="57">
        <v>2</v>
      </c>
      <c r="BQ62" s="57">
        <v>1</v>
      </c>
      <c r="BR62" s="57">
        <v>0</v>
      </c>
      <c r="BS62" s="57">
        <v>1</v>
      </c>
      <c r="BT62" s="57">
        <v>0</v>
      </c>
      <c r="BU62" s="57">
        <v>0</v>
      </c>
      <c r="BV62" s="57">
        <v>0</v>
      </c>
      <c r="BW62" s="57">
        <v>1</v>
      </c>
      <c r="BX62" s="6" t="b">
        <f>BA62='C-1'!AW62</f>
        <v>1</v>
      </c>
      <c r="BY62" s="6" t="s">
        <v>144</v>
      </c>
      <c r="BZ62" s="142">
        <f t="shared" si="72"/>
        <v>20</v>
      </c>
      <c r="CA62" s="142">
        <v>0</v>
      </c>
      <c r="CB62" s="142">
        <v>0</v>
      </c>
      <c r="CC62" s="142">
        <v>10</v>
      </c>
      <c r="CD62" s="142">
        <v>4</v>
      </c>
      <c r="CE62" s="142">
        <v>0</v>
      </c>
      <c r="CF62" s="142">
        <v>0</v>
      </c>
      <c r="CG62" s="142">
        <v>0</v>
      </c>
      <c r="CH62" s="142">
        <v>0</v>
      </c>
      <c r="CI62" s="142">
        <v>0</v>
      </c>
      <c r="CJ62" s="142">
        <v>1</v>
      </c>
      <c r="CK62" s="142">
        <v>0</v>
      </c>
      <c r="CL62" s="142">
        <v>3</v>
      </c>
      <c r="CM62" s="142">
        <v>0</v>
      </c>
      <c r="CN62" s="142">
        <v>0</v>
      </c>
      <c r="CO62" s="142">
        <v>0</v>
      </c>
      <c r="CP62" s="142">
        <v>0</v>
      </c>
      <c r="CQ62" s="142">
        <v>0</v>
      </c>
      <c r="CR62" s="142">
        <v>1</v>
      </c>
      <c r="CS62" s="142">
        <v>1</v>
      </c>
      <c r="CT62" s="142">
        <v>0</v>
      </c>
      <c r="CU62" s="142">
        <v>0</v>
      </c>
      <c r="CV62" s="142">
        <v>0</v>
      </c>
      <c r="CW62" s="6" t="b">
        <f>+BZ62='C-1'!BP62</f>
        <v>1</v>
      </c>
      <c r="CX62" s="6" t="b">
        <f>'C-1'!BP62=SUM('C-5'!CA62:CV62)</f>
        <v>1</v>
      </c>
      <c r="CY62" s="6" t="s">
        <v>144</v>
      </c>
      <c r="CZ62" s="365">
        <f t="shared" si="73"/>
        <v>85</v>
      </c>
      <c r="DA62" s="365">
        <f t="shared" si="74"/>
        <v>0</v>
      </c>
      <c r="DB62" s="365">
        <f t="shared" si="74"/>
        <v>1</v>
      </c>
      <c r="DC62" s="365">
        <f t="shared" si="74"/>
        <v>40</v>
      </c>
      <c r="DD62" s="365">
        <f t="shared" si="74"/>
        <v>12</v>
      </c>
      <c r="DE62" s="365">
        <f t="shared" si="74"/>
        <v>3</v>
      </c>
      <c r="DF62" s="365">
        <f t="shared" si="74"/>
        <v>2</v>
      </c>
      <c r="DG62" s="365">
        <f t="shared" si="74"/>
        <v>0</v>
      </c>
      <c r="DH62" s="365">
        <f t="shared" si="74"/>
        <v>1</v>
      </c>
      <c r="DI62" s="365">
        <f t="shared" si="74"/>
        <v>0</v>
      </c>
      <c r="DJ62" s="365">
        <f t="shared" si="74"/>
        <v>1</v>
      </c>
      <c r="DK62" s="365">
        <f t="shared" si="75"/>
        <v>0</v>
      </c>
      <c r="DL62" s="365">
        <f t="shared" si="75"/>
        <v>12</v>
      </c>
      <c r="DM62" s="365">
        <f t="shared" si="75"/>
        <v>0</v>
      </c>
      <c r="DN62" s="365">
        <f t="shared" si="75"/>
        <v>0</v>
      </c>
      <c r="DO62" s="365">
        <f t="shared" si="75"/>
        <v>2</v>
      </c>
      <c r="DP62" s="365">
        <f t="shared" si="75"/>
        <v>1</v>
      </c>
      <c r="DQ62" s="365">
        <f t="shared" si="75"/>
        <v>0</v>
      </c>
      <c r="DR62" s="365">
        <f t="shared" si="75"/>
        <v>7</v>
      </c>
      <c r="DS62" s="365">
        <f t="shared" si="75"/>
        <v>2</v>
      </c>
      <c r="DT62" s="365">
        <f t="shared" si="75"/>
        <v>0</v>
      </c>
      <c r="DU62" s="365">
        <f t="shared" si="75"/>
        <v>0</v>
      </c>
      <c r="DV62" s="370">
        <f t="shared" si="76"/>
        <v>1</v>
      </c>
      <c r="DW62" s="6" t="b">
        <f>CZ62='C-1'!CM62</f>
        <v>1</v>
      </c>
    </row>
    <row r="63" spans="1:127" x14ac:dyDescent="0.35">
      <c r="A63" s="175" t="s">
        <v>529</v>
      </c>
      <c r="B63" s="179">
        <f t="shared" si="69"/>
        <v>41</v>
      </c>
      <c r="C63" s="179">
        <v>0</v>
      </c>
      <c r="D63" s="179">
        <v>0</v>
      </c>
      <c r="E63" s="179">
        <v>18</v>
      </c>
      <c r="F63" s="179">
        <v>0</v>
      </c>
      <c r="G63" s="179">
        <v>3</v>
      </c>
      <c r="H63" s="179">
        <v>0</v>
      </c>
      <c r="I63" s="179">
        <v>0</v>
      </c>
      <c r="J63" s="179">
        <v>2</v>
      </c>
      <c r="K63" s="179">
        <v>0</v>
      </c>
      <c r="L63" s="179">
        <v>0</v>
      </c>
      <c r="M63" s="179">
        <v>1</v>
      </c>
      <c r="N63" s="179">
        <v>16</v>
      </c>
      <c r="O63" s="179">
        <v>0</v>
      </c>
      <c r="P63" s="179">
        <v>0</v>
      </c>
      <c r="Q63" s="179">
        <v>0</v>
      </c>
      <c r="R63" s="179">
        <v>0</v>
      </c>
      <c r="S63" s="179">
        <v>0</v>
      </c>
      <c r="T63" s="179">
        <v>0</v>
      </c>
      <c r="U63" s="179">
        <v>1</v>
      </c>
      <c r="V63" s="179">
        <v>0</v>
      </c>
      <c r="W63" s="179">
        <v>0</v>
      </c>
      <c r="X63" s="179">
        <v>0</v>
      </c>
      <c r="Y63" s="175" t="b">
        <f>B63='C-1'!G63</f>
        <v>1</v>
      </c>
      <c r="AA63" s="175" t="s">
        <v>529</v>
      </c>
      <c r="AB63" s="57">
        <f t="shared" si="70"/>
        <v>22</v>
      </c>
      <c r="AC63" s="57">
        <v>0</v>
      </c>
      <c r="AD63" s="57">
        <v>0</v>
      </c>
      <c r="AE63" s="57">
        <v>9</v>
      </c>
      <c r="AF63" s="57">
        <v>2</v>
      </c>
      <c r="AG63" s="57">
        <v>1</v>
      </c>
      <c r="AH63" s="57">
        <v>1</v>
      </c>
      <c r="AI63" s="57">
        <v>1</v>
      </c>
      <c r="AJ63" s="158">
        <v>0</v>
      </c>
      <c r="AK63" s="158">
        <v>0</v>
      </c>
      <c r="AL63" s="158">
        <v>1</v>
      </c>
      <c r="AM63" s="158">
        <v>0</v>
      </c>
      <c r="AN63" s="158">
        <v>5</v>
      </c>
      <c r="AO63" s="57">
        <v>0</v>
      </c>
      <c r="AP63" s="57">
        <v>0</v>
      </c>
      <c r="AQ63" s="57">
        <v>0</v>
      </c>
      <c r="AR63" s="57">
        <v>0</v>
      </c>
      <c r="AS63" s="57">
        <v>0</v>
      </c>
      <c r="AT63" s="57">
        <v>1</v>
      </c>
      <c r="AU63" s="57">
        <v>1</v>
      </c>
      <c r="AV63" s="57">
        <v>0</v>
      </c>
      <c r="AW63" s="57">
        <v>0</v>
      </c>
      <c r="AX63" s="57">
        <v>0</v>
      </c>
      <c r="AY63" s="155" t="b">
        <f>AB63='C-1'!AA63</f>
        <v>1</v>
      </c>
      <c r="AZ63" s="6" t="s">
        <v>116</v>
      </c>
      <c r="BA63" s="57">
        <f t="shared" si="71"/>
        <v>24</v>
      </c>
      <c r="BB63" s="57">
        <v>0</v>
      </c>
      <c r="BC63" s="57">
        <v>0</v>
      </c>
      <c r="BD63" s="57">
        <v>12</v>
      </c>
      <c r="BE63" s="57">
        <v>0</v>
      </c>
      <c r="BF63" s="57">
        <v>3</v>
      </c>
      <c r="BG63" s="57">
        <v>0</v>
      </c>
      <c r="BH63" s="57">
        <v>0</v>
      </c>
      <c r="BI63" s="57">
        <v>0</v>
      </c>
      <c r="BJ63" s="57">
        <v>0</v>
      </c>
      <c r="BK63" s="57">
        <v>0</v>
      </c>
      <c r="BL63" s="57">
        <v>2</v>
      </c>
      <c r="BM63" s="57">
        <v>4</v>
      </c>
      <c r="BN63" s="57">
        <v>0</v>
      </c>
      <c r="BO63" s="57">
        <v>0</v>
      </c>
      <c r="BP63" s="57">
        <v>1</v>
      </c>
      <c r="BQ63" s="57">
        <v>0</v>
      </c>
      <c r="BR63" s="57">
        <v>0</v>
      </c>
      <c r="BS63" s="57">
        <v>1</v>
      </c>
      <c r="BT63" s="57">
        <v>1</v>
      </c>
      <c r="BU63" s="57">
        <v>0</v>
      </c>
      <c r="BV63" s="57">
        <v>0</v>
      </c>
      <c r="BW63" s="57">
        <v>0</v>
      </c>
      <c r="BX63" s="6" t="b">
        <f>BA63='C-1'!AW63</f>
        <v>1</v>
      </c>
      <c r="BY63" s="6" t="s">
        <v>116</v>
      </c>
      <c r="BZ63" s="142">
        <f t="shared" si="72"/>
        <v>18</v>
      </c>
      <c r="CA63" s="142">
        <v>0</v>
      </c>
      <c r="CB63" s="142">
        <v>0</v>
      </c>
      <c r="CC63" s="142">
        <v>10</v>
      </c>
      <c r="CD63" s="142">
        <v>1</v>
      </c>
      <c r="CE63" s="142">
        <v>1</v>
      </c>
      <c r="CF63" s="142">
        <v>0</v>
      </c>
      <c r="CG63" s="142">
        <v>0</v>
      </c>
      <c r="CH63" s="142">
        <v>0</v>
      </c>
      <c r="CI63" s="142">
        <v>0</v>
      </c>
      <c r="CJ63" s="142">
        <v>0</v>
      </c>
      <c r="CK63" s="142">
        <v>0</v>
      </c>
      <c r="CL63" s="142">
        <v>4</v>
      </c>
      <c r="CM63" s="142">
        <v>0</v>
      </c>
      <c r="CN63" s="142">
        <v>0</v>
      </c>
      <c r="CO63" s="142">
        <v>1</v>
      </c>
      <c r="CP63" s="142">
        <v>0</v>
      </c>
      <c r="CQ63" s="142">
        <v>0</v>
      </c>
      <c r="CR63" s="142">
        <v>0</v>
      </c>
      <c r="CS63" s="142">
        <v>1</v>
      </c>
      <c r="CT63" s="142">
        <v>0</v>
      </c>
      <c r="CU63" s="142">
        <v>0</v>
      </c>
      <c r="CV63" s="142">
        <v>0</v>
      </c>
      <c r="CW63" s="6" t="b">
        <f>+BZ63='C-1'!BP63</f>
        <v>1</v>
      </c>
      <c r="CX63" s="6" t="b">
        <f>'C-1'!BP63=SUM('C-5'!CA63:CV63)</f>
        <v>1</v>
      </c>
      <c r="CY63" s="6" t="s">
        <v>116</v>
      </c>
      <c r="CZ63" s="365">
        <f t="shared" si="73"/>
        <v>105</v>
      </c>
      <c r="DA63" s="365">
        <f t="shared" si="74"/>
        <v>0</v>
      </c>
      <c r="DB63" s="365">
        <f t="shared" si="74"/>
        <v>0</v>
      </c>
      <c r="DC63" s="365">
        <f t="shared" si="74"/>
        <v>49</v>
      </c>
      <c r="DD63" s="365">
        <f t="shared" si="74"/>
        <v>3</v>
      </c>
      <c r="DE63" s="365">
        <f t="shared" si="74"/>
        <v>8</v>
      </c>
      <c r="DF63" s="365">
        <f t="shared" si="74"/>
        <v>1</v>
      </c>
      <c r="DG63" s="365">
        <f t="shared" si="74"/>
        <v>1</v>
      </c>
      <c r="DH63" s="365">
        <f t="shared" si="74"/>
        <v>2</v>
      </c>
      <c r="DI63" s="365">
        <f t="shared" si="74"/>
        <v>0</v>
      </c>
      <c r="DJ63" s="365">
        <f t="shared" si="74"/>
        <v>1</v>
      </c>
      <c r="DK63" s="365">
        <f t="shared" si="75"/>
        <v>3</v>
      </c>
      <c r="DL63" s="365">
        <f t="shared" si="75"/>
        <v>29</v>
      </c>
      <c r="DM63" s="365">
        <f t="shared" si="75"/>
        <v>0</v>
      </c>
      <c r="DN63" s="365">
        <f t="shared" si="75"/>
        <v>0</v>
      </c>
      <c r="DO63" s="365">
        <f t="shared" si="75"/>
        <v>2</v>
      </c>
      <c r="DP63" s="365">
        <f t="shared" si="75"/>
        <v>0</v>
      </c>
      <c r="DQ63" s="365">
        <f t="shared" si="75"/>
        <v>0</v>
      </c>
      <c r="DR63" s="365">
        <f t="shared" si="75"/>
        <v>2</v>
      </c>
      <c r="DS63" s="365">
        <f t="shared" si="75"/>
        <v>4</v>
      </c>
      <c r="DT63" s="365">
        <f t="shared" si="75"/>
        <v>0</v>
      </c>
      <c r="DU63" s="365">
        <f t="shared" si="75"/>
        <v>0</v>
      </c>
      <c r="DV63" s="370">
        <f t="shared" si="76"/>
        <v>0</v>
      </c>
      <c r="DW63" s="6" t="b">
        <f>CZ63='C-1'!CM63</f>
        <v>1</v>
      </c>
    </row>
    <row r="64" spans="1:127" x14ac:dyDescent="0.35">
      <c r="A64" s="185"/>
      <c r="B64" s="177"/>
      <c r="C64" s="177"/>
      <c r="D64" s="177"/>
      <c r="E64" s="177"/>
      <c r="F64" s="177"/>
      <c r="G64" s="177"/>
      <c r="H64" s="177"/>
      <c r="I64" s="177"/>
      <c r="J64" s="177"/>
      <c r="K64" s="177"/>
      <c r="L64" s="177"/>
      <c r="M64" s="177"/>
      <c r="N64" s="177"/>
      <c r="O64" s="177"/>
      <c r="P64" s="177"/>
      <c r="Q64" s="177"/>
      <c r="R64" s="177"/>
      <c r="S64" s="177"/>
      <c r="T64" s="177"/>
      <c r="U64" s="177"/>
      <c r="V64" s="177"/>
      <c r="W64" s="207"/>
      <c r="X64" s="208"/>
      <c r="AA64" s="17"/>
      <c r="AB64" s="13"/>
      <c r="AC64" s="13"/>
      <c r="AD64" s="13"/>
      <c r="AE64" s="13"/>
      <c r="AF64" s="13"/>
      <c r="AG64" s="13"/>
      <c r="AH64" s="13"/>
      <c r="AI64" s="13"/>
      <c r="AJ64" s="158"/>
      <c r="AK64" s="158"/>
      <c r="AL64" s="158"/>
      <c r="AM64" s="158"/>
      <c r="AN64" s="158"/>
      <c r="AO64" s="13"/>
      <c r="AP64" s="13"/>
      <c r="AQ64" s="13"/>
      <c r="AR64" s="13"/>
      <c r="AS64" s="13"/>
      <c r="AT64" s="13"/>
      <c r="AU64" s="13"/>
      <c r="AV64" s="13"/>
      <c r="AW64" s="149"/>
      <c r="AX64" s="23"/>
      <c r="AY64" s="155"/>
      <c r="AZ64" s="17"/>
      <c r="BA64" s="13"/>
      <c r="BB64" s="13"/>
      <c r="BC64" s="13"/>
      <c r="BD64" s="13"/>
      <c r="BE64" s="13"/>
      <c r="BF64" s="13"/>
      <c r="BG64" s="13"/>
      <c r="BH64" s="13"/>
      <c r="BI64" s="13"/>
      <c r="BJ64" s="13"/>
      <c r="BK64" s="13"/>
      <c r="BL64" s="13"/>
      <c r="BM64" s="13"/>
      <c r="BN64" s="13"/>
      <c r="BO64" s="13"/>
      <c r="BP64" s="13"/>
      <c r="BQ64" s="13"/>
      <c r="BR64" s="13"/>
      <c r="BS64" s="13"/>
      <c r="BT64" s="13"/>
      <c r="BU64" s="13"/>
      <c r="BV64" s="149"/>
      <c r="BW64" s="23"/>
      <c r="BX64" s="6" t="b">
        <f>BA64='C-1'!AW64</f>
        <v>1</v>
      </c>
      <c r="BY64" s="17"/>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9"/>
      <c r="CV64" s="149"/>
      <c r="CW64" s="6" t="b">
        <f>+BZ64='C-1'!BP64</f>
        <v>1</v>
      </c>
      <c r="CX64" s="6" t="b">
        <f>'C-1'!BP64=SUM('C-5'!CA64:CV64)</f>
        <v>1</v>
      </c>
      <c r="CY64" s="17"/>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9"/>
      <c r="DV64" s="370"/>
      <c r="DW64" s="6" t="b">
        <f>CZ64='C-1'!CM64</f>
        <v>1</v>
      </c>
    </row>
    <row r="65" spans="1:127" x14ac:dyDescent="0.35">
      <c r="A65" s="187" t="s">
        <v>15</v>
      </c>
      <c r="B65" s="188">
        <f>SUM(B66:B71)</f>
        <v>357</v>
      </c>
      <c r="C65" s="188">
        <f>SUM(C66:C71)</f>
        <v>4</v>
      </c>
      <c r="D65" s="188">
        <f>SUM(D66:D71)</f>
        <v>2</v>
      </c>
      <c r="E65" s="188">
        <f t="shared" ref="E65:X65" si="77">SUM(E66:E71)</f>
        <v>86</v>
      </c>
      <c r="F65" s="188">
        <f t="shared" si="77"/>
        <v>13</v>
      </c>
      <c r="G65" s="188">
        <f t="shared" si="77"/>
        <v>3</v>
      </c>
      <c r="H65" s="188">
        <f t="shared" si="77"/>
        <v>3</v>
      </c>
      <c r="I65" s="188">
        <f t="shared" si="77"/>
        <v>0</v>
      </c>
      <c r="J65" s="188">
        <f t="shared" si="77"/>
        <v>10</v>
      </c>
      <c r="K65" s="188">
        <f t="shared" si="77"/>
        <v>0</v>
      </c>
      <c r="L65" s="188">
        <f t="shared" si="77"/>
        <v>8</v>
      </c>
      <c r="M65" s="188">
        <f t="shared" si="77"/>
        <v>7</v>
      </c>
      <c r="N65" s="188">
        <f t="shared" si="77"/>
        <v>148</v>
      </c>
      <c r="O65" s="188">
        <f t="shared" si="77"/>
        <v>0</v>
      </c>
      <c r="P65" s="188">
        <f t="shared" si="77"/>
        <v>11</v>
      </c>
      <c r="Q65" s="188">
        <f t="shared" si="77"/>
        <v>35</v>
      </c>
      <c r="R65" s="188">
        <f t="shared" si="77"/>
        <v>1</v>
      </c>
      <c r="S65" s="188">
        <f t="shared" si="77"/>
        <v>0</v>
      </c>
      <c r="T65" s="188">
        <f>SUM(T66:T71)</f>
        <v>10</v>
      </c>
      <c r="U65" s="188">
        <f t="shared" si="77"/>
        <v>15</v>
      </c>
      <c r="V65" s="188">
        <f t="shared" si="77"/>
        <v>0</v>
      </c>
      <c r="W65" s="188">
        <f t="shared" si="77"/>
        <v>1</v>
      </c>
      <c r="X65" s="189">
        <f t="shared" si="77"/>
        <v>0</v>
      </c>
      <c r="Y65" s="175" t="b">
        <f>B65='C-1'!G65</f>
        <v>1</v>
      </c>
      <c r="AA65" s="15" t="s">
        <v>15</v>
      </c>
      <c r="AB65" s="10">
        <f>SUM(AB66:AB71)</f>
        <v>305</v>
      </c>
      <c r="AC65" s="10">
        <f t="shared" ref="AC65:AW65" si="78">SUM(AC66:AC71)</f>
        <v>2</v>
      </c>
      <c r="AD65" s="10">
        <f t="shared" si="78"/>
        <v>1</v>
      </c>
      <c r="AE65" s="10">
        <f t="shared" si="78"/>
        <v>85</v>
      </c>
      <c r="AF65" s="10">
        <f t="shared" si="78"/>
        <v>14</v>
      </c>
      <c r="AG65" s="10">
        <f t="shared" si="78"/>
        <v>6</v>
      </c>
      <c r="AH65" s="10">
        <f t="shared" si="78"/>
        <v>12</v>
      </c>
      <c r="AI65" s="10">
        <f t="shared" si="78"/>
        <v>8</v>
      </c>
      <c r="AJ65" s="159">
        <f t="shared" si="78"/>
        <v>30</v>
      </c>
      <c r="AK65" s="159">
        <f t="shared" si="78"/>
        <v>0</v>
      </c>
      <c r="AL65" s="159">
        <f t="shared" si="78"/>
        <v>7</v>
      </c>
      <c r="AM65" s="159">
        <f t="shared" si="78"/>
        <v>0</v>
      </c>
      <c r="AN65" s="159">
        <f t="shared" si="78"/>
        <v>91</v>
      </c>
      <c r="AO65" s="10">
        <f t="shared" si="78"/>
        <v>0</v>
      </c>
      <c r="AP65" s="10">
        <f t="shared" si="78"/>
        <v>14</v>
      </c>
      <c r="AQ65" s="10">
        <f t="shared" si="78"/>
        <v>0</v>
      </c>
      <c r="AR65" s="10">
        <f t="shared" si="78"/>
        <v>5</v>
      </c>
      <c r="AS65" s="10">
        <f t="shared" si="78"/>
        <v>0</v>
      </c>
      <c r="AT65" s="10">
        <f t="shared" si="78"/>
        <v>16</v>
      </c>
      <c r="AU65" s="10">
        <f t="shared" si="78"/>
        <v>14</v>
      </c>
      <c r="AV65" s="10">
        <f t="shared" si="78"/>
        <v>0</v>
      </c>
      <c r="AW65" s="10">
        <f t="shared" si="78"/>
        <v>0</v>
      </c>
      <c r="AX65" s="11">
        <f>SUM(AX66:AX71)</f>
        <v>0</v>
      </c>
      <c r="AY65" s="155" t="b">
        <f>AB65='C-1'!AA65</f>
        <v>1</v>
      </c>
      <c r="AZ65" s="15" t="s">
        <v>15</v>
      </c>
      <c r="BA65" s="10">
        <f>SUM(BA66:BA71)</f>
        <v>355</v>
      </c>
      <c r="BB65" s="10">
        <f>SUM(BB66:BB71)</f>
        <v>6</v>
      </c>
      <c r="BC65" s="10">
        <f>SUM(BC66:BC71)</f>
        <v>3</v>
      </c>
      <c r="BD65" s="10">
        <f t="shared" ref="BD65:BW65" si="79">SUM(BD66:BD71)</f>
        <v>88</v>
      </c>
      <c r="BE65" s="10">
        <f t="shared" si="79"/>
        <v>31</v>
      </c>
      <c r="BF65" s="10">
        <f t="shared" si="79"/>
        <v>31</v>
      </c>
      <c r="BG65" s="10">
        <f t="shared" si="79"/>
        <v>7</v>
      </c>
      <c r="BH65" s="10">
        <f t="shared" si="79"/>
        <v>0</v>
      </c>
      <c r="BI65" s="10">
        <f t="shared" si="79"/>
        <v>14</v>
      </c>
      <c r="BJ65" s="10">
        <f t="shared" si="79"/>
        <v>1</v>
      </c>
      <c r="BK65" s="10">
        <f t="shared" si="79"/>
        <v>15</v>
      </c>
      <c r="BL65" s="10">
        <f t="shared" si="79"/>
        <v>0</v>
      </c>
      <c r="BM65" s="10">
        <f t="shared" si="79"/>
        <v>106</v>
      </c>
      <c r="BN65" s="10">
        <f t="shared" si="79"/>
        <v>0</v>
      </c>
      <c r="BO65" s="10">
        <f t="shared" si="79"/>
        <v>12</v>
      </c>
      <c r="BP65" s="10">
        <f t="shared" si="79"/>
        <v>6</v>
      </c>
      <c r="BQ65" s="10">
        <f t="shared" si="79"/>
        <v>5</v>
      </c>
      <c r="BR65" s="10">
        <f t="shared" si="79"/>
        <v>0</v>
      </c>
      <c r="BS65" s="10">
        <f>SUM(BS66:BS71)</f>
        <v>11</v>
      </c>
      <c r="BT65" s="10">
        <f t="shared" si="79"/>
        <v>19</v>
      </c>
      <c r="BU65" s="10">
        <f t="shared" si="79"/>
        <v>0</v>
      </c>
      <c r="BV65" s="10">
        <f t="shared" si="79"/>
        <v>0</v>
      </c>
      <c r="BW65" s="11">
        <f t="shared" si="79"/>
        <v>0</v>
      </c>
      <c r="BX65" s="6" t="b">
        <f>BA65='C-1'!AW65</f>
        <v>1</v>
      </c>
      <c r="BY65" s="15" t="s">
        <v>15</v>
      </c>
      <c r="BZ65" s="143">
        <f>SUM(BZ66:BZ71)</f>
        <v>451</v>
      </c>
      <c r="CA65" s="143">
        <f>SUM(CA66:CA71)</f>
        <v>5</v>
      </c>
      <c r="CB65" s="143">
        <f>SUM(CB66:CB71)</f>
        <v>10</v>
      </c>
      <c r="CC65" s="143">
        <f t="shared" ref="CC65:CV65" si="80">SUM(CC66:CC71)</f>
        <v>110</v>
      </c>
      <c r="CD65" s="143">
        <f t="shared" si="80"/>
        <v>56</v>
      </c>
      <c r="CE65" s="143">
        <f t="shared" si="80"/>
        <v>18</v>
      </c>
      <c r="CF65" s="143">
        <f t="shared" si="80"/>
        <v>0</v>
      </c>
      <c r="CG65" s="143">
        <f t="shared" si="80"/>
        <v>0</v>
      </c>
      <c r="CH65" s="143">
        <f t="shared" si="80"/>
        <v>20</v>
      </c>
      <c r="CI65" s="143">
        <f t="shared" si="80"/>
        <v>0</v>
      </c>
      <c r="CJ65" s="143">
        <f t="shared" si="80"/>
        <v>6</v>
      </c>
      <c r="CK65" s="143">
        <f t="shared" si="80"/>
        <v>0</v>
      </c>
      <c r="CL65" s="143">
        <f t="shared" si="80"/>
        <v>123</v>
      </c>
      <c r="CM65" s="143">
        <f t="shared" si="80"/>
        <v>0</v>
      </c>
      <c r="CN65" s="143">
        <f t="shared" si="80"/>
        <v>0</v>
      </c>
      <c r="CO65" s="143">
        <f t="shared" si="80"/>
        <v>10</v>
      </c>
      <c r="CP65" s="143">
        <f t="shared" si="80"/>
        <v>16</v>
      </c>
      <c r="CQ65" s="143">
        <f t="shared" si="80"/>
        <v>0</v>
      </c>
      <c r="CR65" s="143">
        <f t="shared" si="80"/>
        <v>14</v>
      </c>
      <c r="CS65" s="143">
        <f t="shared" si="80"/>
        <v>13</v>
      </c>
      <c r="CT65" s="143">
        <f t="shared" si="80"/>
        <v>0</v>
      </c>
      <c r="CU65" s="143">
        <f t="shared" si="80"/>
        <v>4</v>
      </c>
      <c r="CV65" s="143">
        <f t="shared" si="80"/>
        <v>46</v>
      </c>
      <c r="CW65" s="6" t="b">
        <f>+BZ65='C-1'!BP65</f>
        <v>1</v>
      </c>
      <c r="CX65" s="6" t="b">
        <f>'C-1'!BP65=SUM('C-5'!CA65:CV65)</f>
        <v>1</v>
      </c>
      <c r="CY65" s="15" t="s">
        <v>15</v>
      </c>
      <c r="CZ65" s="371">
        <f>SUM(CZ66:CZ71)</f>
        <v>1468</v>
      </c>
      <c r="DA65" s="371">
        <f>SUM(DA66:DA71)</f>
        <v>17</v>
      </c>
      <c r="DB65" s="371">
        <f>SUM(DB66:DB71)</f>
        <v>16</v>
      </c>
      <c r="DC65" s="371">
        <f t="shared" ref="DC65:DV65" si="81">SUM(DC66:DC71)</f>
        <v>369</v>
      </c>
      <c r="DD65" s="371">
        <f t="shared" si="81"/>
        <v>114</v>
      </c>
      <c r="DE65" s="371">
        <f t="shared" si="81"/>
        <v>58</v>
      </c>
      <c r="DF65" s="371">
        <f t="shared" si="81"/>
        <v>22</v>
      </c>
      <c r="DG65" s="371">
        <f t="shared" si="81"/>
        <v>8</v>
      </c>
      <c r="DH65" s="371">
        <f t="shared" si="81"/>
        <v>74</v>
      </c>
      <c r="DI65" s="371">
        <f t="shared" si="81"/>
        <v>1</v>
      </c>
      <c r="DJ65" s="371">
        <f t="shared" si="81"/>
        <v>36</v>
      </c>
      <c r="DK65" s="371">
        <f t="shared" si="81"/>
        <v>7</v>
      </c>
      <c r="DL65" s="371">
        <f t="shared" si="81"/>
        <v>468</v>
      </c>
      <c r="DM65" s="371">
        <f t="shared" si="81"/>
        <v>0</v>
      </c>
      <c r="DN65" s="371">
        <f t="shared" si="81"/>
        <v>37</v>
      </c>
      <c r="DO65" s="371">
        <f t="shared" si="81"/>
        <v>51</v>
      </c>
      <c r="DP65" s="371">
        <f t="shared" si="81"/>
        <v>27</v>
      </c>
      <c r="DQ65" s="371">
        <f t="shared" si="81"/>
        <v>0</v>
      </c>
      <c r="DR65" s="371">
        <f>SUM(DR66:DR71)</f>
        <v>51</v>
      </c>
      <c r="DS65" s="371">
        <f>SUM(DS66:DS71)</f>
        <v>61</v>
      </c>
      <c r="DT65" s="371">
        <f t="shared" si="81"/>
        <v>0</v>
      </c>
      <c r="DU65" s="371">
        <f t="shared" si="81"/>
        <v>5</v>
      </c>
      <c r="DV65" s="372">
        <f t="shared" si="81"/>
        <v>46</v>
      </c>
      <c r="DW65" s="6" t="b">
        <f>CZ65='C-1'!CM65</f>
        <v>1</v>
      </c>
    </row>
    <row r="66" spans="1:127" x14ac:dyDescent="0.35">
      <c r="A66" s="192" t="s">
        <v>171</v>
      </c>
      <c r="B66" s="179">
        <f t="shared" ref="B66:B71" si="82">SUM(C66:X66)</f>
        <v>89</v>
      </c>
      <c r="C66" s="179">
        <v>2</v>
      </c>
      <c r="D66" s="179">
        <v>0</v>
      </c>
      <c r="E66" s="179">
        <v>2</v>
      </c>
      <c r="F66" s="179">
        <v>0</v>
      </c>
      <c r="G66" s="179">
        <v>0</v>
      </c>
      <c r="H66" s="179">
        <v>0</v>
      </c>
      <c r="I66" s="179">
        <v>0</v>
      </c>
      <c r="J66" s="179">
        <v>0</v>
      </c>
      <c r="K66" s="179">
        <v>0</v>
      </c>
      <c r="L66" s="179">
        <v>0</v>
      </c>
      <c r="M66" s="179">
        <v>0</v>
      </c>
      <c r="N66" s="179">
        <v>74</v>
      </c>
      <c r="O66" s="179">
        <v>0</v>
      </c>
      <c r="P66" s="179">
        <v>0</v>
      </c>
      <c r="Q66" s="179">
        <v>1</v>
      </c>
      <c r="R66" s="179">
        <v>0</v>
      </c>
      <c r="S66" s="179">
        <v>0</v>
      </c>
      <c r="T66" s="179">
        <v>4</v>
      </c>
      <c r="U66" s="179">
        <v>6</v>
      </c>
      <c r="V66" s="179">
        <v>0</v>
      </c>
      <c r="W66" s="179">
        <v>0</v>
      </c>
      <c r="X66" s="179">
        <v>0</v>
      </c>
      <c r="Y66" s="175" t="b">
        <f>B66='C-1'!G66</f>
        <v>1</v>
      </c>
      <c r="AA66" s="192" t="s">
        <v>171</v>
      </c>
      <c r="AB66" s="57">
        <f t="shared" ref="AB66:AB71" si="83">SUM(AC66:AX66)</f>
        <v>84</v>
      </c>
      <c r="AC66" s="57">
        <v>0</v>
      </c>
      <c r="AD66" s="57">
        <v>1</v>
      </c>
      <c r="AE66" s="57">
        <v>10</v>
      </c>
      <c r="AF66" s="57">
        <v>9</v>
      </c>
      <c r="AG66" s="57">
        <v>0</v>
      </c>
      <c r="AH66" s="57">
        <v>2</v>
      </c>
      <c r="AI66" s="57">
        <v>2</v>
      </c>
      <c r="AJ66" s="158">
        <v>0</v>
      </c>
      <c r="AK66" s="158">
        <v>0</v>
      </c>
      <c r="AL66" s="158">
        <v>0</v>
      </c>
      <c r="AM66" s="158">
        <v>0</v>
      </c>
      <c r="AN66" s="158">
        <v>42</v>
      </c>
      <c r="AO66" s="57">
        <v>0</v>
      </c>
      <c r="AP66" s="57">
        <v>0</v>
      </c>
      <c r="AQ66" s="57">
        <v>0</v>
      </c>
      <c r="AR66" s="57">
        <v>0</v>
      </c>
      <c r="AS66" s="57">
        <v>0</v>
      </c>
      <c r="AT66" s="57">
        <v>6</v>
      </c>
      <c r="AU66" s="57">
        <v>12</v>
      </c>
      <c r="AV66" s="57">
        <v>0</v>
      </c>
      <c r="AW66" s="57">
        <v>0</v>
      </c>
      <c r="AX66" s="57">
        <v>0</v>
      </c>
      <c r="AY66" s="155" t="b">
        <f>AB66='C-1'!AA66</f>
        <v>1</v>
      </c>
      <c r="AZ66" s="16" t="s">
        <v>171</v>
      </c>
      <c r="BA66" s="57">
        <f t="shared" ref="BA66:BA71" si="84">SUM(BB66:BW66)</f>
        <v>128</v>
      </c>
      <c r="BB66" s="57">
        <v>4</v>
      </c>
      <c r="BC66" s="57">
        <v>2</v>
      </c>
      <c r="BD66" s="57">
        <v>27</v>
      </c>
      <c r="BE66" s="57">
        <v>4</v>
      </c>
      <c r="BF66" s="57">
        <v>12</v>
      </c>
      <c r="BG66" s="57">
        <v>1</v>
      </c>
      <c r="BH66" s="57">
        <v>0</v>
      </c>
      <c r="BI66" s="57">
        <v>0</v>
      </c>
      <c r="BJ66" s="57">
        <v>1</v>
      </c>
      <c r="BK66" s="57">
        <v>0</v>
      </c>
      <c r="BL66" s="57">
        <v>0</v>
      </c>
      <c r="BM66" s="57">
        <v>58</v>
      </c>
      <c r="BN66" s="57">
        <v>0</v>
      </c>
      <c r="BO66" s="57">
        <v>0</v>
      </c>
      <c r="BP66" s="57">
        <v>3</v>
      </c>
      <c r="BQ66" s="57">
        <v>0</v>
      </c>
      <c r="BR66" s="57">
        <v>0</v>
      </c>
      <c r="BS66" s="57">
        <v>6</v>
      </c>
      <c r="BT66" s="57">
        <v>10</v>
      </c>
      <c r="BU66" s="57">
        <v>0</v>
      </c>
      <c r="BV66" s="57">
        <v>0</v>
      </c>
      <c r="BW66" s="57">
        <v>0</v>
      </c>
      <c r="BX66" s="6" t="b">
        <f>BA66='C-1'!AW66</f>
        <v>1</v>
      </c>
      <c r="BY66" s="16" t="s">
        <v>171</v>
      </c>
      <c r="BZ66" s="142">
        <f t="shared" ref="BZ66:BZ71" si="85">SUM(CA66:CV66)</f>
        <v>179</v>
      </c>
      <c r="CA66" s="142">
        <v>1</v>
      </c>
      <c r="CB66" s="142">
        <v>5</v>
      </c>
      <c r="CC66" s="142">
        <v>51</v>
      </c>
      <c r="CD66" s="142">
        <v>13</v>
      </c>
      <c r="CE66" s="142">
        <v>9</v>
      </c>
      <c r="CF66" s="142">
        <v>0</v>
      </c>
      <c r="CG66" s="142">
        <v>0</v>
      </c>
      <c r="CH66" s="142">
        <v>1</v>
      </c>
      <c r="CI66" s="142">
        <v>0</v>
      </c>
      <c r="CJ66" s="142">
        <v>0</v>
      </c>
      <c r="CK66" s="142">
        <v>0</v>
      </c>
      <c r="CL66" s="142">
        <v>61</v>
      </c>
      <c r="CM66" s="142">
        <v>0</v>
      </c>
      <c r="CN66" s="142">
        <v>0</v>
      </c>
      <c r="CO66" s="142">
        <v>0</v>
      </c>
      <c r="CP66" s="142">
        <v>7</v>
      </c>
      <c r="CQ66" s="142">
        <v>0</v>
      </c>
      <c r="CR66" s="142">
        <v>10</v>
      </c>
      <c r="CS66" s="142">
        <v>9</v>
      </c>
      <c r="CT66" s="142">
        <v>0</v>
      </c>
      <c r="CU66" s="142">
        <v>0</v>
      </c>
      <c r="CV66" s="142">
        <v>12</v>
      </c>
      <c r="CW66" s="6" t="b">
        <f>+BZ66='C-1'!BP66</f>
        <v>1</v>
      </c>
      <c r="CX66" s="6" t="b">
        <f>'C-1'!BP66=SUM('C-5'!CA66:CV66)</f>
        <v>1</v>
      </c>
      <c r="CY66" s="16" t="s">
        <v>171</v>
      </c>
      <c r="CZ66" s="365">
        <f t="shared" ref="CZ66:CZ71" si="86">SUM(DA66:DV66)</f>
        <v>480</v>
      </c>
      <c r="DA66" s="365">
        <f t="shared" ref="DA66:DJ71" si="87">+C66+AC66+BB66+CA66</f>
        <v>7</v>
      </c>
      <c r="DB66" s="365">
        <f t="shared" si="87"/>
        <v>8</v>
      </c>
      <c r="DC66" s="365">
        <f t="shared" si="87"/>
        <v>90</v>
      </c>
      <c r="DD66" s="365">
        <f t="shared" si="87"/>
        <v>26</v>
      </c>
      <c r="DE66" s="365">
        <f t="shared" si="87"/>
        <v>21</v>
      </c>
      <c r="DF66" s="365">
        <f t="shared" si="87"/>
        <v>3</v>
      </c>
      <c r="DG66" s="365">
        <f t="shared" si="87"/>
        <v>2</v>
      </c>
      <c r="DH66" s="365">
        <f t="shared" si="87"/>
        <v>1</v>
      </c>
      <c r="DI66" s="365">
        <f t="shared" si="87"/>
        <v>1</v>
      </c>
      <c r="DJ66" s="365">
        <f t="shared" si="87"/>
        <v>0</v>
      </c>
      <c r="DK66" s="365">
        <f t="shared" ref="DK66:DU72" si="88">+M66+AM66+BL66+CK66</f>
        <v>0</v>
      </c>
      <c r="DL66" s="365">
        <f t="shared" si="88"/>
        <v>235</v>
      </c>
      <c r="DM66" s="365">
        <f t="shared" si="88"/>
        <v>0</v>
      </c>
      <c r="DN66" s="365">
        <f t="shared" si="88"/>
        <v>0</v>
      </c>
      <c r="DO66" s="365">
        <f t="shared" si="88"/>
        <v>4</v>
      </c>
      <c r="DP66" s="365">
        <f t="shared" si="88"/>
        <v>7</v>
      </c>
      <c r="DQ66" s="365">
        <f t="shared" si="88"/>
        <v>0</v>
      </c>
      <c r="DR66" s="365">
        <f t="shared" si="88"/>
        <v>26</v>
      </c>
      <c r="DS66" s="365">
        <f t="shared" si="88"/>
        <v>37</v>
      </c>
      <c r="DT66" s="365">
        <f t="shared" si="88"/>
        <v>0</v>
      </c>
      <c r="DU66" s="365">
        <f t="shared" si="88"/>
        <v>0</v>
      </c>
      <c r="DV66" s="370">
        <f t="shared" ref="DV66:DV71" si="89">+X66+AX66+BW66+CV66</f>
        <v>12</v>
      </c>
      <c r="DW66" s="6" t="b">
        <f>CZ66='C-1'!CM66</f>
        <v>1</v>
      </c>
    </row>
    <row r="67" spans="1:127" x14ac:dyDescent="0.35">
      <c r="A67" s="175" t="s">
        <v>531</v>
      </c>
      <c r="B67" s="179">
        <f t="shared" si="82"/>
        <v>40</v>
      </c>
      <c r="C67" s="179">
        <v>0</v>
      </c>
      <c r="D67" s="179">
        <v>0</v>
      </c>
      <c r="E67" s="179">
        <v>16</v>
      </c>
      <c r="F67" s="179">
        <v>3</v>
      </c>
      <c r="G67" s="179">
        <v>0</v>
      </c>
      <c r="H67" s="179">
        <v>1</v>
      </c>
      <c r="I67" s="179">
        <v>0</v>
      </c>
      <c r="J67" s="179">
        <v>2</v>
      </c>
      <c r="K67" s="179">
        <v>0</v>
      </c>
      <c r="L67" s="179">
        <v>0</v>
      </c>
      <c r="M67" s="179">
        <v>0</v>
      </c>
      <c r="N67" s="179">
        <v>12</v>
      </c>
      <c r="O67" s="179">
        <v>0</v>
      </c>
      <c r="P67" s="179">
        <v>0</v>
      </c>
      <c r="Q67" s="179">
        <v>0</v>
      </c>
      <c r="R67" s="179">
        <v>0</v>
      </c>
      <c r="S67" s="179">
        <v>0</v>
      </c>
      <c r="T67" s="179">
        <v>2</v>
      </c>
      <c r="U67" s="179">
        <v>4</v>
      </c>
      <c r="V67" s="179">
        <v>0</v>
      </c>
      <c r="W67" s="179">
        <v>0</v>
      </c>
      <c r="X67" s="179">
        <v>0</v>
      </c>
      <c r="Y67" s="175" t="b">
        <f>B67='C-1'!G67</f>
        <v>1</v>
      </c>
      <c r="AA67" s="175" t="s">
        <v>531</v>
      </c>
      <c r="AB67" s="57">
        <f t="shared" si="83"/>
        <v>45</v>
      </c>
      <c r="AC67" s="57">
        <v>1</v>
      </c>
      <c r="AD67" s="57">
        <v>0</v>
      </c>
      <c r="AE67" s="57">
        <v>16</v>
      </c>
      <c r="AF67" s="57">
        <v>1</v>
      </c>
      <c r="AG67" s="57">
        <v>0</v>
      </c>
      <c r="AH67" s="57">
        <v>2</v>
      </c>
      <c r="AI67" s="57">
        <v>0</v>
      </c>
      <c r="AJ67" s="158">
        <v>9</v>
      </c>
      <c r="AK67" s="158">
        <v>0</v>
      </c>
      <c r="AL67" s="158">
        <v>0</v>
      </c>
      <c r="AM67" s="158">
        <v>0</v>
      </c>
      <c r="AN67" s="158">
        <v>11</v>
      </c>
      <c r="AO67" s="57">
        <v>0</v>
      </c>
      <c r="AP67" s="57">
        <v>0</v>
      </c>
      <c r="AQ67" s="57">
        <v>0</v>
      </c>
      <c r="AR67" s="57">
        <v>2</v>
      </c>
      <c r="AS67" s="57">
        <v>0</v>
      </c>
      <c r="AT67" s="57">
        <v>2</v>
      </c>
      <c r="AU67" s="57">
        <v>1</v>
      </c>
      <c r="AV67" s="57">
        <v>0</v>
      </c>
      <c r="AW67" s="57">
        <v>0</v>
      </c>
      <c r="AX67" s="57">
        <v>0</v>
      </c>
      <c r="AY67" s="155" t="b">
        <f>AB67='C-1'!AA67</f>
        <v>1</v>
      </c>
      <c r="AZ67" s="6" t="s">
        <v>145</v>
      </c>
      <c r="BA67" s="57">
        <f t="shared" si="84"/>
        <v>41</v>
      </c>
      <c r="BB67" s="57">
        <v>0</v>
      </c>
      <c r="BC67" s="57">
        <v>0</v>
      </c>
      <c r="BD67" s="57">
        <v>10</v>
      </c>
      <c r="BE67" s="57">
        <v>5</v>
      </c>
      <c r="BF67" s="57">
        <v>2</v>
      </c>
      <c r="BG67" s="57">
        <v>1</v>
      </c>
      <c r="BH67" s="57">
        <v>0</v>
      </c>
      <c r="BI67" s="57">
        <v>6</v>
      </c>
      <c r="BJ67" s="57">
        <v>0</v>
      </c>
      <c r="BK67" s="57">
        <v>0</v>
      </c>
      <c r="BL67" s="57">
        <v>0</v>
      </c>
      <c r="BM67" s="57">
        <v>14</v>
      </c>
      <c r="BN67" s="57">
        <v>0</v>
      </c>
      <c r="BO67" s="57">
        <v>0</v>
      </c>
      <c r="BP67" s="57">
        <v>0</v>
      </c>
      <c r="BQ67" s="57">
        <v>0</v>
      </c>
      <c r="BR67" s="57">
        <v>0</v>
      </c>
      <c r="BS67" s="57">
        <v>0</v>
      </c>
      <c r="BT67" s="57">
        <v>3</v>
      </c>
      <c r="BU67" s="57">
        <v>0</v>
      </c>
      <c r="BV67" s="142">
        <v>0</v>
      </c>
      <c r="BW67" s="57">
        <v>0</v>
      </c>
      <c r="BX67" s="6" t="b">
        <f>BA67='C-1'!AW67</f>
        <v>1</v>
      </c>
      <c r="BY67" s="6" t="s">
        <v>145</v>
      </c>
      <c r="BZ67" s="142">
        <f t="shared" si="85"/>
        <v>52</v>
      </c>
      <c r="CA67" s="142">
        <v>1</v>
      </c>
      <c r="CB67" s="142">
        <v>0</v>
      </c>
      <c r="CC67" s="142">
        <v>18</v>
      </c>
      <c r="CD67" s="142">
        <v>15</v>
      </c>
      <c r="CE67" s="142">
        <v>1</v>
      </c>
      <c r="CF67" s="142">
        <v>0</v>
      </c>
      <c r="CG67" s="142">
        <v>0</v>
      </c>
      <c r="CH67" s="142">
        <v>3</v>
      </c>
      <c r="CI67" s="142">
        <v>0</v>
      </c>
      <c r="CJ67" s="142">
        <v>0</v>
      </c>
      <c r="CK67" s="142">
        <v>0</v>
      </c>
      <c r="CL67" s="142">
        <v>8</v>
      </c>
      <c r="CM67" s="142">
        <v>0</v>
      </c>
      <c r="CN67" s="142">
        <v>0</v>
      </c>
      <c r="CO67" s="142">
        <v>0</v>
      </c>
      <c r="CP67" s="142">
        <v>0</v>
      </c>
      <c r="CQ67" s="142">
        <v>0</v>
      </c>
      <c r="CR67" s="142">
        <v>2</v>
      </c>
      <c r="CS67" s="142">
        <v>1</v>
      </c>
      <c r="CT67" s="142">
        <v>0</v>
      </c>
      <c r="CU67" s="142">
        <v>0</v>
      </c>
      <c r="CV67" s="142">
        <v>3</v>
      </c>
      <c r="CW67" s="6" t="b">
        <f>+BZ67='C-1'!BP67</f>
        <v>1</v>
      </c>
      <c r="CX67" s="6" t="b">
        <f>'C-1'!BP67=SUM('C-5'!CA67:CV67)</f>
        <v>1</v>
      </c>
      <c r="CY67" s="6" t="s">
        <v>145</v>
      </c>
      <c r="CZ67" s="365">
        <f t="shared" si="86"/>
        <v>178</v>
      </c>
      <c r="DA67" s="365">
        <f t="shared" si="87"/>
        <v>2</v>
      </c>
      <c r="DB67" s="365">
        <f t="shared" si="87"/>
        <v>0</v>
      </c>
      <c r="DC67" s="365">
        <f t="shared" si="87"/>
        <v>60</v>
      </c>
      <c r="DD67" s="365">
        <f t="shared" si="87"/>
        <v>24</v>
      </c>
      <c r="DE67" s="365">
        <f t="shared" si="87"/>
        <v>3</v>
      </c>
      <c r="DF67" s="365">
        <f t="shared" si="87"/>
        <v>4</v>
      </c>
      <c r="DG67" s="365">
        <f t="shared" si="87"/>
        <v>0</v>
      </c>
      <c r="DH67" s="365">
        <f t="shared" si="87"/>
        <v>20</v>
      </c>
      <c r="DI67" s="365">
        <f t="shared" si="87"/>
        <v>0</v>
      </c>
      <c r="DJ67" s="365">
        <f t="shared" si="87"/>
        <v>0</v>
      </c>
      <c r="DK67" s="365">
        <f t="shared" si="88"/>
        <v>0</v>
      </c>
      <c r="DL67" s="365">
        <f t="shared" si="88"/>
        <v>45</v>
      </c>
      <c r="DM67" s="365">
        <f t="shared" si="88"/>
        <v>0</v>
      </c>
      <c r="DN67" s="365">
        <f t="shared" si="88"/>
        <v>0</v>
      </c>
      <c r="DO67" s="365">
        <f t="shared" si="88"/>
        <v>0</v>
      </c>
      <c r="DP67" s="365">
        <f t="shared" si="88"/>
        <v>2</v>
      </c>
      <c r="DQ67" s="365">
        <f t="shared" si="88"/>
        <v>0</v>
      </c>
      <c r="DR67" s="365">
        <f t="shared" si="88"/>
        <v>6</v>
      </c>
      <c r="DS67" s="365">
        <f t="shared" si="88"/>
        <v>9</v>
      </c>
      <c r="DT67" s="365">
        <f t="shared" si="88"/>
        <v>0</v>
      </c>
      <c r="DU67" s="365">
        <f t="shared" si="88"/>
        <v>0</v>
      </c>
      <c r="DV67" s="370">
        <f t="shared" si="89"/>
        <v>3</v>
      </c>
      <c r="DW67" s="6" t="b">
        <f>CZ67='C-1'!CM67</f>
        <v>1</v>
      </c>
    </row>
    <row r="68" spans="1:127" x14ac:dyDescent="0.35">
      <c r="A68" s="175" t="s">
        <v>532</v>
      </c>
      <c r="B68" s="179">
        <f t="shared" si="82"/>
        <v>22</v>
      </c>
      <c r="C68" s="179">
        <v>1</v>
      </c>
      <c r="D68" s="179">
        <v>0</v>
      </c>
      <c r="E68" s="179">
        <v>7</v>
      </c>
      <c r="F68" s="179">
        <v>0</v>
      </c>
      <c r="G68" s="179">
        <v>1</v>
      </c>
      <c r="H68" s="179">
        <v>0</v>
      </c>
      <c r="I68" s="179">
        <v>0</v>
      </c>
      <c r="J68" s="179">
        <v>2</v>
      </c>
      <c r="K68" s="179">
        <v>0</v>
      </c>
      <c r="L68" s="179">
        <v>1</v>
      </c>
      <c r="M68" s="179">
        <v>0</v>
      </c>
      <c r="N68" s="179">
        <v>8</v>
      </c>
      <c r="O68" s="179">
        <v>0</v>
      </c>
      <c r="P68" s="179">
        <v>0</v>
      </c>
      <c r="Q68" s="179">
        <v>1</v>
      </c>
      <c r="R68" s="179">
        <v>1</v>
      </c>
      <c r="S68" s="179">
        <v>0</v>
      </c>
      <c r="T68" s="179">
        <v>0</v>
      </c>
      <c r="U68" s="179">
        <v>0</v>
      </c>
      <c r="V68" s="179">
        <v>0</v>
      </c>
      <c r="W68" s="179">
        <v>0</v>
      </c>
      <c r="X68" s="179">
        <v>0</v>
      </c>
      <c r="Y68" s="175" t="b">
        <f>B68='C-1'!G68</f>
        <v>1</v>
      </c>
      <c r="AA68" s="175" t="s">
        <v>532</v>
      </c>
      <c r="AB68" s="57">
        <f t="shared" si="83"/>
        <v>29</v>
      </c>
      <c r="AC68" s="57">
        <v>0</v>
      </c>
      <c r="AD68" s="57">
        <v>0</v>
      </c>
      <c r="AE68" s="57">
        <v>12</v>
      </c>
      <c r="AF68" s="57">
        <v>1</v>
      </c>
      <c r="AG68" s="57">
        <v>1</v>
      </c>
      <c r="AH68" s="57">
        <v>1</v>
      </c>
      <c r="AI68" s="57">
        <v>0</v>
      </c>
      <c r="AJ68" s="158">
        <v>5</v>
      </c>
      <c r="AK68" s="158">
        <v>0</v>
      </c>
      <c r="AL68" s="158">
        <v>1</v>
      </c>
      <c r="AM68" s="158">
        <v>0</v>
      </c>
      <c r="AN68" s="158">
        <v>4</v>
      </c>
      <c r="AO68" s="57">
        <v>0</v>
      </c>
      <c r="AP68" s="57">
        <v>0</v>
      </c>
      <c r="AQ68" s="57">
        <v>0</v>
      </c>
      <c r="AR68" s="57">
        <v>2</v>
      </c>
      <c r="AS68" s="57">
        <v>0</v>
      </c>
      <c r="AT68" s="57">
        <v>1</v>
      </c>
      <c r="AU68" s="57">
        <v>1</v>
      </c>
      <c r="AV68" s="57">
        <v>0</v>
      </c>
      <c r="AW68" s="57">
        <v>0</v>
      </c>
      <c r="AX68" s="57">
        <v>0</v>
      </c>
      <c r="AY68" s="155" t="b">
        <f>AB68='C-1'!AA68</f>
        <v>1</v>
      </c>
      <c r="AZ68" s="6" t="s">
        <v>146</v>
      </c>
      <c r="BA68" s="57">
        <f t="shared" si="84"/>
        <v>23</v>
      </c>
      <c r="BB68" s="57">
        <v>0</v>
      </c>
      <c r="BC68" s="57">
        <v>0</v>
      </c>
      <c r="BD68" s="57">
        <v>6</v>
      </c>
      <c r="BE68" s="57">
        <v>0</v>
      </c>
      <c r="BF68" s="57">
        <v>0</v>
      </c>
      <c r="BG68" s="57">
        <v>2</v>
      </c>
      <c r="BH68" s="57">
        <v>0</v>
      </c>
      <c r="BI68" s="57">
        <v>3</v>
      </c>
      <c r="BJ68" s="57">
        <v>0</v>
      </c>
      <c r="BK68" s="57">
        <v>0</v>
      </c>
      <c r="BL68" s="57">
        <v>0</v>
      </c>
      <c r="BM68" s="57">
        <v>10</v>
      </c>
      <c r="BN68" s="57">
        <v>0</v>
      </c>
      <c r="BO68" s="57">
        <v>0</v>
      </c>
      <c r="BP68" s="57">
        <v>0</v>
      </c>
      <c r="BQ68" s="57">
        <v>0</v>
      </c>
      <c r="BR68" s="57">
        <v>0</v>
      </c>
      <c r="BS68" s="57">
        <v>0</v>
      </c>
      <c r="BT68" s="57">
        <v>2</v>
      </c>
      <c r="BU68" s="57">
        <v>0</v>
      </c>
      <c r="BV68" s="57">
        <v>0</v>
      </c>
      <c r="BW68" s="57">
        <v>0</v>
      </c>
      <c r="BX68" s="6" t="b">
        <f>BA68='C-1'!AW68</f>
        <v>1</v>
      </c>
      <c r="BY68" s="6" t="s">
        <v>146</v>
      </c>
      <c r="BZ68" s="142">
        <f t="shared" si="85"/>
        <v>21</v>
      </c>
      <c r="CA68" s="142">
        <v>0</v>
      </c>
      <c r="CB68" s="142">
        <v>1</v>
      </c>
      <c r="CC68" s="142">
        <v>6</v>
      </c>
      <c r="CD68" s="142">
        <v>1</v>
      </c>
      <c r="CE68" s="142">
        <v>1</v>
      </c>
      <c r="CF68" s="142">
        <v>0</v>
      </c>
      <c r="CG68" s="142">
        <v>0</v>
      </c>
      <c r="CH68" s="142">
        <v>1</v>
      </c>
      <c r="CI68" s="142">
        <v>0</v>
      </c>
      <c r="CJ68" s="142">
        <v>1</v>
      </c>
      <c r="CK68" s="142">
        <v>0</v>
      </c>
      <c r="CL68" s="142">
        <v>6</v>
      </c>
      <c r="CM68" s="142">
        <v>0</v>
      </c>
      <c r="CN68" s="142">
        <v>0</v>
      </c>
      <c r="CO68" s="142">
        <v>0</v>
      </c>
      <c r="CP68" s="142">
        <v>3</v>
      </c>
      <c r="CQ68" s="142">
        <v>0</v>
      </c>
      <c r="CR68" s="142">
        <v>0</v>
      </c>
      <c r="CS68" s="142">
        <v>1</v>
      </c>
      <c r="CT68" s="142">
        <v>0</v>
      </c>
      <c r="CU68" s="142">
        <v>0</v>
      </c>
      <c r="CV68" s="142">
        <v>0</v>
      </c>
      <c r="CW68" s="6" t="b">
        <f>+BZ68='C-1'!BP68</f>
        <v>1</v>
      </c>
      <c r="CX68" s="6" t="b">
        <f>'C-1'!BP68=SUM('C-5'!CA68:CV68)</f>
        <v>1</v>
      </c>
      <c r="CY68" s="6" t="s">
        <v>146</v>
      </c>
      <c r="CZ68" s="365">
        <f t="shared" si="86"/>
        <v>95</v>
      </c>
      <c r="DA68" s="365">
        <f t="shared" si="87"/>
        <v>1</v>
      </c>
      <c r="DB68" s="365">
        <f t="shared" si="87"/>
        <v>1</v>
      </c>
      <c r="DC68" s="365">
        <f t="shared" si="87"/>
        <v>31</v>
      </c>
      <c r="DD68" s="365">
        <f t="shared" si="87"/>
        <v>2</v>
      </c>
      <c r="DE68" s="365">
        <f t="shared" si="87"/>
        <v>3</v>
      </c>
      <c r="DF68" s="365">
        <f t="shared" si="87"/>
        <v>3</v>
      </c>
      <c r="DG68" s="365">
        <f t="shared" si="87"/>
        <v>0</v>
      </c>
      <c r="DH68" s="365">
        <f t="shared" si="87"/>
        <v>11</v>
      </c>
      <c r="DI68" s="365">
        <f t="shared" si="87"/>
        <v>0</v>
      </c>
      <c r="DJ68" s="365">
        <f t="shared" si="87"/>
        <v>3</v>
      </c>
      <c r="DK68" s="365">
        <f t="shared" si="88"/>
        <v>0</v>
      </c>
      <c r="DL68" s="365">
        <f t="shared" si="88"/>
        <v>28</v>
      </c>
      <c r="DM68" s="365">
        <f t="shared" si="88"/>
        <v>0</v>
      </c>
      <c r="DN68" s="365">
        <f t="shared" si="88"/>
        <v>0</v>
      </c>
      <c r="DO68" s="365">
        <f t="shared" si="88"/>
        <v>1</v>
      </c>
      <c r="DP68" s="365">
        <f t="shared" si="88"/>
        <v>6</v>
      </c>
      <c r="DQ68" s="365">
        <f t="shared" si="88"/>
        <v>0</v>
      </c>
      <c r="DR68" s="365">
        <f t="shared" si="88"/>
        <v>1</v>
      </c>
      <c r="DS68" s="365">
        <f t="shared" si="88"/>
        <v>4</v>
      </c>
      <c r="DT68" s="365">
        <f t="shared" si="88"/>
        <v>0</v>
      </c>
      <c r="DU68" s="365">
        <f t="shared" si="88"/>
        <v>0</v>
      </c>
      <c r="DV68" s="370">
        <f t="shared" si="89"/>
        <v>0</v>
      </c>
      <c r="DW68" s="6" t="b">
        <f>CZ68='C-1'!CM68</f>
        <v>1</v>
      </c>
    </row>
    <row r="69" spans="1:127" x14ac:dyDescent="0.35">
      <c r="A69" s="175" t="s">
        <v>177</v>
      </c>
      <c r="B69" s="179">
        <f t="shared" si="82"/>
        <v>98</v>
      </c>
      <c r="C69" s="179">
        <v>0</v>
      </c>
      <c r="D69" s="179">
        <v>0</v>
      </c>
      <c r="E69" s="179">
        <v>34</v>
      </c>
      <c r="F69" s="179">
        <v>5</v>
      </c>
      <c r="G69" s="179">
        <v>0</v>
      </c>
      <c r="H69" s="179">
        <v>2</v>
      </c>
      <c r="I69" s="179">
        <v>0</v>
      </c>
      <c r="J69" s="179">
        <v>6</v>
      </c>
      <c r="K69" s="179">
        <v>0</v>
      </c>
      <c r="L69" s="179">
        <v>0</v>
      </c>
      <c r="M69" s="179">
        <v>4</v>
      </c>
      <c r="N69" s="179">
        <v>27</v>
      </c>
      <c r="O69" s="179">
        <v>0</v>
      </c>
      <c r="P69" s="179">
        <v>11</v>
      </c>
      <c r="Q69" s="179">
        <v>0</v>
      </c>
      <c r="R69" s="179">
        <v>0</v>
      </c>
      <c r="S69" s="179">
        <v>0</v>
      </c>
      <c r="T69" s="179">
        <v>4</v>
      </c>
      <c r="U69" s="179">
        <v>5</v>
      </c>
      <c r="V69" s="179">
        <v>0</v>
      </c>
      <c r="W69" s="179">
        <v>0</v>
      </c>
      <c r="X69" s="179">
        <v>0</v>
      </c>
      <c r="Y69" s="175" t="b">
        <f>B69='C-1'!G69</f>
        <v>1</v>
      </c>
      <c r="AA69" s="175" t="s">
        <v>177</v>
      </c>
      <c r="AB69" s="57">
        <f t="shared" si="83"/>
        <v>94</v>
      </c>
      <c r="AC69" s="57">
        <v>0</v>
      </c>
      <c r="AD69" s="57">
        <v>0</v>
      </c>
      <c r="AE69" s="57">
        <v>33</v>
      </c>
      <c r="AF69" s="57">
        <v>0</v>
      </c>
      <c r="AG69" s="57">
        <v>3</v>
      </c>
      <c r="AH69" s="57">
        <v>6</v>
      </c>
      <c r="AI69" s="57">
        <v>3</v>
      </c>
      <c r="AJ69" s="158">
        <v>16</v>
      </c>
      <c r="AK69" s="158">
        <v>0</v>
      </c>
      <c r="AL69" s="158">
        <v>0</v>
      </c>
      <c r="AM69" s="158">
        <v>0</v>
      </c>
      <c r="AN69" s="158">
        <v>13</v>
      </c>
      <c r="AO69" s="57">
        <v>0</v>
      </c>
      <c r="AP69" s="57">
        <v>14</v>
      </c>
      <c r="AQ69" s="57">
        <v>0</v>
      </c>
      <c r="AR69" s="57">
        <v>0</v>
      </c>
      <c r="AS69" s="57">
        <v>0</v>
      </c>
      <c r="AT69" s="57">
        <v>6</v>
      </c>
      <c r="AU69" s="57">
        <v>0</v>
      </c>
      <c r="AV69" s="57">
        <v>0</v>
      </c>
      <c r="AW69" s="57">
        <v>0</v>
      </c>
      <c r="AX69" s="57">
        <v>0</v>
      </c>
      <c r="AY69" s="155" t="b">
        <f>AB69='C-1'!AA69</f>
        <v>1</v>
      </c>
      <c r="AZ69" s="6" t="s">
        <v>177</v>
      </c>
      <c r="BA69" s="57">
        <f t="shared" si="84"/>
        <v>77</v>
      </c>
      <c r="BB69" s="57">
        <v>1</v>
      </c>
      <c r="BC69" s="57">
        <v>0</v>
      </c>
      <c r="BD69" s="57">
        <v>25</v>
      </c>
      <c r="BE69" s="57">
        <v>4</v>
      </c>
      <c r="BF69" s="57">
        <v>12</v>
      </c>
      <c r="BG69" s="57">
        <v>3</v>
      </c>
      <c r="BH69" s="57">
        <v>0</v>
      </c>
      <c r="BI69" s="57">
        <v>3</v>
      </c>
      <c r="BJ69" s="57">
        <v>0</v>
      </c>
      <c r="BK69" s="57">
        <v>0</v>
      </c>
      <c r="BL69" s="57">
        <v>0</v>
      </c>
      <c r="BM69" s="57">
        <v>10</v>
      </c>
      <c r="BN69" s="57">
        <v>0</v>
      </c>
      <c r="BO69" s="57">
        <v>12</v>
      </c>
      <c r="BP69" s="57">
        <v>2</v>
      </c>
      <c r="BQ69" s="57">
        <v>1</v>
      </c>
      <c r="BR69" s="57">
        <v>0</v>
      </c>
      <c r="BS69" s="57">
        <v>2</v>
      </c>
      <c r="BT69" s="57">
        <v>2</v>
      </c>
      <c r="BU69" s="57">
        <v>0</v>
      </c>
      <c r="BV69" s="57">
        <v>0</v>
      </c>
      <c r="BW69" s="57">
        <v>0</v>
      </c>
      <c r="BX69" s="6" t="b">
        <f>BA69='C-1'!AW69</f>
        <v>1</v>
      </c>
      <c r="BY69" s="6" t="s">
        <v>177</v>
      </c>
      <c r="BZ69" s="142">
        <f t="shared" si="85"/>
        <v>100</v>
      </c>
      <c r="CA69" s="142">
        <v>1</v>
      </c>
      <c r="CB69" s="142">
        <v>2</v>
      </c>
      <c r="CC69" s="142">
        <v>25</v>
      </c>
      <c r="CD69" s="142">
        <v>14</v>
      </c>
      <c r="CE69" s="142">
        <v>5</v>
      </c>
      <c r="CF69" s="142">
        <v>0</v>
      </c>
      <c r="CG69" s="142">
        <v>0</v>
      </c>
      <c r="CH69" s="142">
        <v>14</v>
      </c>
      <c r="CI69" s="142">
        <v>0</v>
      </c>
      <c r="CJ69" s="142">
        <v>0</v>
      </c>
      <c r="CK69" s="142">
        <v>0</v>
      </c>
      <c r="CL69" s="142">
        <v>22</v>
      </c>
      <c r="CM69" s="142">
        <v>0</v>
      </c>
      <c r="CN69" s="142">
        <v>0</v>
      </c>
      <c r="CO69" s="142">
        <v>1</v>
      </c>
      <c r="CP69" s="142">
        <v>6</v>
      </c>
      <c r="CQ69" s="142">
        <v>0</v>
      </c>
      <c r="CR69" s="142">
        <v>2</v>
      </c>
      <c r="CS69" s="142">
        <v>1</v>
      </c>
      <c r="CT69" s="142">
        <v>0</v>
      </c>
      <c r="CU69" s="142">
        <v>4</v>
      </c>
      <c r="CV69" s="142">
        <v>3</v>
      </c>
      <c r="CW69" s="6" t="b">
        <f>+BZ69='C-1'!BP69</f>
        <v>1</v>
      </c>
      <c r="CX69" s="6" t="b">
        <f>'C-1'!BP69=SUM('C-5'!CA69:CV69)</f>
        <v>1</v>
      </c>
      <c r="CY69" s="6" t="s">
        <v>177</v>
      </c>
      <c r="CZ69" s="365">
        <f t="shared" si="86"/>
        <v>369</v>
      </c>
      <c r="DA69" s="365">
        <f t="shared" si="87"/>
        <v>2</v>
      </c>
      <c r="DB69" s="365">
        <f t="shared" si="87"/>
        <v>2</v>
      </c>
      <c r="DC69" s="365">
        <f t="shared" si="87"/>
        <v>117</v>
      </c>
      <c r="DD69" s="365">
        <f t="shared" si="87"/>
        <v>23</v>
      </c>
      <c r="DE69" s="365">
        <f t="shared" si="87"/>
        <v>20</v>
      </c>
      <c r="DF69" s="365">
        <f t="shared" si="87"/>
        <v>11</v>
      </c>
      <c r="DG69" s="365">
        <f t="shared" si="87"/>
        <v>3</v>
      </c>
      <c r="DH69" s="365">
        <f t="shared" si="87"/>
        <v>39</v>
      </c>
      <c r="DI69" s="365">
        <f t="shared" si="87"/>
        <v>0</v>
      </c>
      <c r="DJ69" s="365">
        <f t="shared" si="87"/>
        <v>0</v>
      </c>
      <c r="DK69" s="365">
        <f t="shared" si="88"/>
        <v>4</v>
      </c>
      <c r="DL69" s="365">
        <f t="shared" si="88"/>
        <v>72</v>
      </c>
      <c r="DM69" s="365">
        <f t="shared" si="88"/>
        <v>0</v>
      </c>
      <c r="DN69" s="365">
        <f t="shared" si="88"/>
        <v>37</v>
      </c>
      <c r="DO69" s="365">
        <f t="shared" si="88"/>
        <v>3</v>
      </c>
      <c r="DP69" s="365">
        <f t="shared" si="88"/>
        <v>7</v>
      </c>
      <c r="DQ69" s="365">
        <f t="shared" si="88"/>
        <v>0</v>
      </c>
      <c r="DR69" s="365">
        <f t="shared" si="88"/>
        <v>14</v>
      </c>
      <c r="DS69" s="365">
        <f t="shared" si="88"/>
        <v>8</v>
      </c>
      <c r="DT69" s="365">
        <f t="shared" si="88"/>
        <v>0</v>
      </c>
      <c r="DU69" s="365">
        <f t="shared" si="88"/>
        <v>4</v>
      </c>
      <c r="DV69" s="370">
        <f t="shared" si="89"/>
        <v>3</v>
      </c>
      <c r="DW69" s="6" t="b">
        <f>CZ69='C-1'!CM69</f>
        <v>1</v>
      </c>
    </row>
    <row r="70" spans="1:127" x14ac:dyDescent="0.35">
      <c r="A70" s="175" t="s">
        <v>172</v>
      </c>
      <c r="B70" s="179">
        <f t="shared" si="82"/>
        <v>75</v>
      </c>
      <c r="C70" s="179">
        <v>1</v>
      </c>
      <c r="D70" s="179">
        <v>2</v>
      </c>
      <c r="E70" s="179">
        <v>12</v>
      </c>
      <c r="F70" s="179">
        <v>0</v>
      </c>
      <c r="G70" s="179">
        <v>2</v>
      </c>
      <c r="H70" s="179">
        <v>0</v>
      </c>
      <c r="I70" s="179">
        <v>0</v>
      </c>
      <c r="J70" s="179">
        <v>0</v>
      </c>
      <c r="K70" s="179">
        <v>0</v>
      </c>
      <c r="L70" s="179">
        <v>7</v>
      </c>
      <c r="M70" s="179">
        <v>2</v>
      </c>
      <c r="N70" s="179">
        <v>16</v>
      </c>
      <c r="O70" s="179">
        <v>0</v>
      </c>
      <c r="P70" s="179">
        <v>0</v>
      </c>
      <c r="Q70" s="179">
        <v>33</v>
      </c>
      <c r="R70" s="179">
        <v>0</v>
      </c>
      <c r="S70" s="179">
        <v>0</v>
      </c>
      <c r="T70" s="179">
        <v>0</v>
      </c>
      <c r="U70" s="179">
        <v>0</v>
      </c>
      <c r="V70" s="179">
        <v>0</v>
      </c>
      <c r="W70" s="179">
        <v>0</v>
      </c>
      <c r="X70" s="179">
        <v>0</v>
      </c>
      <c r="Y70" s="175" t="b">
        <f>B70='C-1'!G70</f>
        <v>1</v>
      </c>
      <c r="AA70" s="175" t="s">
        <v>172</v>
      </c>
      <c r="AB70" s="57">
        <f t="shared" si="83"/>
        <v>29</v>
      </c>
      <c r="AC70" s="57">
        <v>1</v>
      </c>
      <c r="AD70" s="57">
        <v>0</v>
      </c>
      <c r="AE70" s="57">
        <v>5</v>
      </c>
      <c r="AF70" s="57">
        <v>0</v>
      </c>
      <c r="AG70" s="57">
        <v>1</v>
      </c>
      <c r="AH70" s="57">
        <v>0</v>
      </c>
      <c r="AI70" s="57">
        <v>0</v>
      </c>
      <c r="AJ70" s="158">
        <v>0</v>
      </c>
      <c r="AK70" s="158">
        <v>0</v>
      </c>
      <c r="AL70" s="158">
        <v>6</v>
      </c>
      <c r="AM70" s="158">
        <v>0</v>
      </c>
      <c r="AN70" s="158">
        <v>16</v>
      </c>
      <c r="AO70" s="57">
        <v>0</v>
      </c>
      <c r="AP70" s="57">
        <v>0</v>
      </c>
      <c r="AQ70" s="57">
        <v>0</v>
      </c>
      <c r="AR70" s="57">
        <v>0</v>
      </c>
      <c r="AS70" s="57">
        <v>0</v>
      </c>
      <c r="AT70" s="57">
        <v>0</v>
      </c>
      <c r="AU70" s="57">
        <v>0</v>
      </c>
      <c r="AV70" s="57">
        <v>0</v>
      </c>
      <c r="AW70" s="57">
        <v>0</v>
      </c>
      <c r="AX70" s="57">
        <v>0</v>
      </c>
      <c r="AY70" s="155" t="b">
        <f>AB70='C-1'!AA70</f>
        <v>1</v>
      </c>
      <c r="AZ70" s="6" t="s">
        <v>172</v>
      </c>
      <c r="BA70" s="57">
        <f t="shared" si="84"/>
        <v>56</v>
      </c>
      <c r="BB70" s="57">
        <v>1</v>
      </c>
      <c r="BC70" s="57">
        <v>1</v>
      </c>
      <c r="BD70" s="57">
        <v>14</v>
      </c>
      <c r="BE70" s="57">
        <v>7</v>
      </c>
      <c r="BF70" s="57">
        <v>3</v>
      </c>
      <c r="BG70" s="57">
        <v>0</v>
      </c>
      <c r="BH70" s="57">
        <v>0</v>
      </c>
      <c r="BI70" s="57">
        <v>2</v>
      </c>
      <c r="BJ70" s="57">
        <v>0</v>
      </c>
      <c r="BK70" s="57">
        <v>15</v>
      </c>
      <c r="BL70" s="57">
        <v>0</v>
      </c>
      <c r="BM70" s="57">
        <v>11</v>
      </c>
      <c r="BN70" s="57">
        <v>0</v>
      </c>
      <c r="BO70" s="57">
        <v>0</v>
      </c>
      <c r="BP70" s="57">
        <v>1</v>
      </c>
      <c r="BQ70" s="57">
        <v>0</v>
      </c>
      <c r="BR70" s="57">
        <v>0</v>
      </c>
      <c r="BS70" s="57">
        <v>1</v>
      </c>
      <c r="BT70" s="57">
        <v>0</v>
      </c>
      <c r="BU70" s="57">
        <v>0</v>
      </c>
      <c r="BV70" s="57">
        <v>0</v>
      </c>
      <c r="BW70" s="57">
        <v>0</v>
      </c>
      <c r="BX70" s="6" t="b">
        <f>BA70='C-1'!AW70</f>
        <v>1</v>
      </c>
      <c r="BY70" s="6" t="s">
        <v>172</v>
      </c>
      <c r="BZ70" s="142">
        <f t="shared" si="85"/>
        <v>41</v>
      </c>
      <c r="CA70" s="142">
        <v>2</v>
      </c>
      <c r="CB70" s="142">
        <v>1</v>
      </c>
      <c r="CC70" s="142">
        <v>2</v>
      </c>
      <c r="CD70" s="142">
        <v>6</v>
      </c>
      <c r="CE70" s="142">
        <v>1</v>
      </c>
      <c r="CF70" s="142">
        <v>0</v>
      </c>
      <c r="CG70" s="142">
        <v>0</v>
      </c>
      <c r="CH70" s="142">
        <v>1</v>
      </c>
      <c r="CI70" s="142">
        <v>0</v>
      </c>
      <c r="CJ70" s="142">
        <v>4</v>
      </c>
      <c r="CK70" s="142">
        <v>0</v>
      </c>
      <c r="CL70" s="142">
        <v>17</v>
      </c>
      <c r="CM70" s="142">
        <v>0</v>
      </c>
      <c r="CN70" s="142">
        <v>0</v>
      </c>
      <c r="CO70" s="142">
        <v>6</v>
      </c>
      <c r="CP70" s="142">
        <v>0</v>
      </c>
      <c r="CQ70" s="142">
        <v>0</v>
      </c>
      <c r="CR70" s="142">
        <v>0</v>
      </c>
      <c r="CS70" s="142">
        <v>1</v>
      </c>
      <c r="CT70" s="142">
        <v>0</v>
      </c>
      <c r="CU70" s="142">
        <v>0</v>
      </c>
      <c r="CV70" s="142">
        <v>0</v>
      </c>
      <c r="CW70" s="6" t="b">
        <f>+BZ70='C-1'!BP70</f>
        <v>1</v>
      </c>
      <c r="CX70" s="6" t="b">
        <f>'C-1'!BP70=SUM('C-5'!CA70:CV70)</f>
        <v>1</v>
      </c>
      <c r="CY70" s="6" t="s">
        <v>172</v>
      </c>
      <c r="CZ70" s="365">
        <f t="shared" si="86"/>
        <v>201</v>
      </c>
      <c r="DA70" s="365">
        <f t="shared" si="87"/>
        <v>5</v>
      </c>
      <c r="DB70" s="365">
        <f t="shared" si="87"/>
        <v>4</v>
      </c>
      <c r="DC70" s="365">
        <f t="shared" si="87"/>
        <v>33</v>
      </c>
      <c r="DD70" s="365">
        <f t="shared" si="87"/>
        <v>13</v>
      </c>
      <c r="DE70" s="365">
        <f t="shared" si="87"/>
        <v>7</v>
      </c>
      <c r="DF70" s="365">
        <f t="shared" si="87"/>
        <v>0</v>
      </c>
      <c r="DG70" s="365">
        <f t="shared" si="87"/>
        <v>0</v>
      </c>
      <c r="DH70" s="365">
        <f t="shared" si="87"/>
        <v>3</v>
      </c>
      <c r="DI70" s="365">
        <f t="shared" si="87"/>
        <v>0</v>
      </c>
      <c r="DJ70" s="365">
        <f t="shared" si="87"/>
        <v>32</v>
      </c>
      <c r="DK70" s="365">
        <f t="shared" si="88"/>
        <v>2</v>
      </c>
      <c r="DL70" s="365">
        <f t="shared" si="88"/>
        <v>60</v>
      </c>
      <c r="DM70" s="365">
        <f t="shared" si="88"/>
        <v>0</v>
      </c>
      <c r="DN70" s="365">
        <f t="shared" si="88"/>
        <v>0</v>
      </c>
      <c r="DO70" s="365">
        <f t="shared" si="88"/>
        <v>40</v>
      </c>
      <c r="DP70" s="365">
        <f t="shared" si="88"/>
        <v>0</v>
      </c>
      <c r="DQ70" s="365">
        <f t="shared" si="88"/>
        <v>0</v>
      </c>
      <c r="DR70" s="365">
        <f t="shared" si="88"/>
        <v>1</v>
      </c>
      <c r="DS70" s="365">
        <f t="shared" si="88"/>
        <v>1</v>
      </c>
      <c r="DT70" s="365">
        <f t="shared" si="88"/>
        <v>0</v>
      </c>
      <c r="DU70" s="365">
        <f t="shared" si="88"/>
        <v>0</v>
      </c>
      <c r="DV70" s="370">
        <f t="shared" si="89"/>
        <v>0</v>
      </c>
      <c r="DW70" s="6" t="b">
        <f>CZ70='C-1'!CM70</f>
        <v>1</v>
      </c>
    </row>
    <row r="71" spans="1:127" x14ac:dyDescent="0.35">
      <c r="A71" s="175" t="s">
        <v>530</v>
      </c>
      <c r="B71" s="179">
        <f t="shared" si="82"/>
        <v>33</v>
      </c>
      <c r="C71" s="179">
        <v>0</v>
      </c>
      <c r="D71" s="179">
        <v>0</v>
      </c>
      <c r="E71" s="179">
        <v>15</v>
      </c>
      <c r="F71" s="179">
        <v>5</v>
      </c>
      <c r="G71" s="179">
        <v>0</v>
      </c>
      <c r="H71" s="179">
        <v>0</v>
      </c>
      <c r="I71" s="179">
        <v>0</v>
      </c>
      <c r="J71" s="179">
        <v>0</v>
      </c>
      <c r="K71" s="179">
        <v>0</v>
      </c>
      <c r="L71" s="179">
        <v>0</v>
      </c>
      <c r="M71" s="179">
        <v>1</v>
      </c>
      <c r="N71" s="179">
        <v>11</v>
      </c>
      <c r="O71" s="179">
        <v>0</v>
      </c>
      <c r="P71" s="179">
        <v>0</v>
      </c>
      <c r="Q71" s="179">
        <v>0</v>
      </c>
      <c r="R71" s="179">
        <v>0</v>
      </c>
      <c r="S71" s="179">
        <v>0</v>
      </c>
      <c r="T71" s="179">
        <v>0</v>
      </c>
      <c r="U71" s="179">
        <v>0</v>
      </c>
      <c r="V71" s="179">
        <v>0</v>
      </c>
      <c r="W71" s="179">
        <v>1</v>
      </c>
      <c r="X71" s="179">
        <v>0</v>
      </c>
      <c r="Y71" s="175" t="b">
        <f>B71='C-1'!G71</f>
        <v>1</v>
      </c>
      <c r="AA71" s="175" t="s">
        <v>530</v>
      </c>
      <c r="AB71" s="57">
        <f t="shared" si="83"/>
        <v>24</v>
      </c>
      <c r="AC71" s="57">
        <v>0</v>
      </c>
      <c r="AD71" s="57">
        <v>0</v>
      </c>
      <c r="AE71" s="57">
        <v>9</v>
      </c>
      <c r="AF71" s="57">
        <v>3</v>
      </c>
      <c r="AG71" s="57">
        <v>1</v>
      </c>
      <c r="AH71" s="57">
        <v>1</v>
      </c>
      <c r="AI71" s="57">
        <v>3</v>
      </c>
      <c r="AJ71" s="158">
        <v>0</v>
      </c>
      <c r="AK71" s="158">
        <v>0</v>
      </c>
      <c r="AL71" s="158">
        <v>0</v>
      </c>
      <c r="AM71" s="158">
        <v>0</v>
      </c>
      <c r="AN71" s="158">
        <v>5</v>
      </c>
      <c r="AO71" s="57">
        <v>0</v>
      </c>
      <c r="AP71" s="57">
        <v>0</v>
      </c>
      <c r="AQ71" s="57">
        <v>0</v>
      </c>
      <c r="AR71" s="57">
        <v>1</v>
      </c>
      <c r="AS71" s="57">
        <v>0</v>
      </c>
      <c r="AT71" s="57">
        <v>1</v>
      </c>
      <c r="AU71" s="57">
        <v>0</v>
      </c>
      <c r="AV71" s="57">
        <v>0</v>
      </c>
      <c r="AW71" s="57">
        <v>0</v>
      </c>
      <c r="AX71" s="57">
        <v>0</v>
      </c>
      <c r="AY71" s="155" t="b">
        <f>AB71='C-1'!AA71</f>
        <v>1</v>
      </c>
      <c r="AZ71" s="6" t="s">
        <v>147</v>
      </c>
      <c r="BA71" s="57">
        <f t="shared" si="84"/>
        <v>30</v>
      </c>
      <c r="BB71" s="57">
        <v>0</v>
      </c>
      <c r="BC71" s="57">
        <v>0</v>
      </c>
      <c r="BD71" s="57">
        <v>6</v>
      </c>
      <c r="BE71" s="57">
        <v>11</v>
      </c>
      <c r="BF71" s="57">
        <v>2</v>
      </c>
      <c r="BG71" s="57">
        <v>0</v>
      </c>
      <c r="BH71" s="57">
        <v>0</v>
      </c>
      <c r="BI71" s="57">
        <v>0</v>
      </c>
      <c r="BJ71" s="57">
        <v>0</v>
      </c>
      <c r="BK71" s="57">
        <v>0</v>
      </c>
      <c r="BL71" s="57">
        <v>0</v>
      </c>
      <c r="BM71" s="57">
        <v>3</v>
      </c>
      <c r="BN71" s="57">
        <v>0</v>
      </c>
      <c r="BO71" s="57">
        <v>0</v>
      </c>
      <c r="BP71" s="57">
        <v>0</v>
      </c>
      <c r="BQ71" s="57">
        <v>4</v>
      </c>
      <c r="BR71" s="57">
        <v>0</v>
      </c>
      <c r="BS71" s="57">
        <v>2</v>
      </c>
      <c r="BT71" s="57">
        <v>2</v>
      </c>
      <c r="BU71" s="57">
        <v>0</v>
      </c>
      <c r="BV71" s="57">
        <v>0</v>
      </c>
      <c r="BW71" s="57">
        <v>0</v>
      </c>
      <c r="BX71" s="6" t="b">
        <f>BA71='C-1'!AW71</f>
        <v>1</v>
      </c>
      <c r="BY71" s="6" t="s">
        <v>147</v>
      </c>
      <c r="BZ71" s="142">
        <f t="shared" si="85"/>
        <v>58</v>
      </c>
      <c r="CA71" s="142">
        <v>0</v>
      </c>
      <c r="CB71" s="142">
        <v>1</v>
      </c>
      <c r="CC71" s="142">
        <v>8</v>
      </c>
      <c r="CD71" s="142">
        <v>7</v>
      </c>
      <c r="CE71" s="142">
        <v>1</v>
      </c>
      <c r="CF71" s="142">
        <v>0</v>
      </c>
      <c r="CG71" s="142">
        <v>0</v>
      </c>
      <c r="CH71" s="142">
        <v>0</v>
      </c>
      <c r="CI71" s="142">
        <v>0</v>
      </c>
      <c r="CJ71" s="142">
        <v>1</v>
      </c>
      <c r="CK71" s="142">
        <v>0</v>
      </c>
      <c r="CL71" s="142">
        <v>9</v>
      </c>
      <c r="CM71" s="142">
        <v>0</v>
      </c>
      <c r="CN71" s="142">
        <v>0</v>
      </c>
      <c r="CO71" s="142">
        <v>3</v>
      </c>
      <c r="CP71" s="142">
        <v>0</v>
      </c>
      <c r="CQ71" s="142">
        <v>0</v>
      </c>
      <c r="CR71" s="142">
        <v>0</v>
      </c>
      <c r="CS71" s="142">
        <v>0</v>
      </c>
      <c r="CT71" s="142">
        <v>0</v>
      </c>
      <c r="CU71" s="142">
        <v>0</v>
      </c>
      <c r="CV71" s="142">
        <v>28</v>
      </c>
      <c r="CW71" s="6" t="b">
        <f>+BZ71='C-1'!BP71</f>
        <v>1</v>
      </c>
      <c r="CX71" s="6" t="b">
        <f>'C-1'!BP71=SUM('C-5'!CA71:CV71)</f>
        <v>1</v>
      </c>
      <c r="CY71" s="6" t="s">
        <v>147</v>
      </c>
      <c r="CZ71" s="365">
        <f t="shared" si="86"/>
        <v>145</v>
      </c>
      <c r="DA71" s="365">
        <f t="shared" si="87"/>
        <v>0</v>
      </c>
      <c r="DB71" s="365">
        <f t="shared" si="87"/>
        <v>1</v>
      </c>
      <c r="DC71" s="365">
        <f t="shared" si="87"/>
        <v>38</v>
      </c>
      <c r="DD71" s="365">
        <f t="shared" si="87"/>
        <v>26</v>
      </c>
      <c r="DE71" s="365">
        <f t="shared" si="87"/>
        <v>4</v>
      </c>
      <c r="DF71" s="365">
        <f t="shared" si="87"/>
        <v>1</v>
      </c>
      <c r="DG71" s="365">
        <f t="shared" si="87"/>
        <v>3</v>
      </c>
      <c r="DH71" s="365">
        <f t="shared" si="87"/>
        <v>0</v>
      </c>
      <c r="DI71" s="365">
        <f t="shared" si="87"/>
        <v>0</v>
      </c>
      <c r="DJ71" s="365">
        <f t="shared" si="87"/>
        <v>1</v>
      </c>
      <c r="DK71" s="365">
        <f t="shared" si="88"/>
        <v>1</v>
      </c>
      <c r="DL71" s="365">
        <f t="shared" si="88"/>
        <v>28</v>
      </c>
      <c r="DM71" s="365">
        <f t="shared" si="88"/>
        <v>0</v>
      </c>
      <c r="DN71" s="365">
        <f t="shared" si="88"/>
        <v>0</v>
      </c>
      <c r="DO71" s="365">
        <f t="shared" si="88"/>
        <v>3</v>
      </c>
      <c r="DP71" s="365">
        <f t="shared" si="88"/>
        <v>5</v>
      </c>
      <c r="DQ71" s="365">
        <f t="shared" si="88"/>
        <v>0</v>
      </c>
      <c r="DR71" s="365">
        <f t="shared" si="88"/>
        <v>3</v>
      </c>
      <c r="DS71" s="365">
        <f t="shared" si="88"/>
        <v>2</v>
      </c>
      <c r="DT71" s="365">
        <f t="shared" si="88"/>
        <v>0</v>
      </c>
      <c r="DU71" s="365">
        <f t="shared" si="88"/>
        <v>1</v>
      </c>
      <c r="DV71" s="370">
        <f t="shared" si="89"/>
        <v>28</v>
      </c>
      <c r="DW71" s="6" t="b">
        <f>CZ71='C-1'!CM71</f>
        <v>1</v>
      </c>
    </row>
    <row r="72" spans="1:127" x14ac:dyDescent="0.35">
      <c r="A72" s="185"/>
      <c r="B72" s="177"/>
      <c r="C72" s="177"/>
      <c r="D72" s="177"/>
      <c r="E72" s="177"/>
      <c r="F72" s="177"/>
      <c r="G72" s="177"/>
      <c r="H72" s="177"/>
      <c r="I72" s="177"/>
      <c r="J72" s="177"/>
      <c r="K72" s="177"/>
      <c r="L72" s="177"/>
      <c r="M72" s="177"/>
      <c r="N72" s="177"/>
      <c r="O72" s="177"/>
      <c r="P72" s="177"/>
      <c r="Q72" s="177"/>
      <c r="R72" s="177"/>
      <c r="S72" s="177"/>
      <c r="T72" s="177"/>
      <c r="U72" s="177"/>
      <c r="V72" s="177"/>
      <c r="W72" s="207"/>
      <c r="X72" s="208"/>
      <c r="AA72" s="17"/>
      <c r="AB72" s="13"/>
      <c r="AC72" s="13"/>
      <c r="AD72" s="13"/>
      <c r="AE72" s="13"/>
      <c r="AF72" s="13"/>
      <c r="AG72" s="13"/>
      <c r="AH72" s="13"/>
      <c r="AI72" s="13"/>
      <c r="AJ72" s="158"/>
      <c r="AK72" s="158"/>
      <c r="AL72" s="158"/>
      <c r="AM72" s="158"/>
      <c r="AN72" s="158"/>
      <c r="AO72" s="13"/>
      <c r="AP72" s="13"/>
      <c r="AQ72" s="13"/>
      <c r="AR72" s="13"/>
      <c r="AS72" s="13"/>
      <c r="AT72" s="13"/>
      <c r="AU72" s="13"/>
      <c r="AV72" s="13"/>
      <c r="AW72" s="149"/>
      <c r="AX72" s="23"/>
      <c r="AY72" s="155"/>
      <c r="AZ72" s="17"/>
      <c r="BA72" s="13"/>
      <c r="BB72" s="13"/>
      <c r="BC72" s="13"/>
      <c r="BD72" s="13"/>
      <c r="BE72" s="13"/>
      <c r="BF72" s="13"/>
      <c r="BG72" s="13"/>
      <c r="BH72" s="13"/>
      <c r="BI72" s="13"/>
      <c r="BJ72" s="13"/>
      <c r="BK72" s="13"/>
      <c r="BL72" s="13"/>
      <c r="BM72" s="13"/>
      <c r="BN72" s="13"/>
      <c r="BO72" s="13"/>
      <c r="BP72" s="13"/>
      <c r="BQ72" s="13"/>
      <c r="BR72" s="13"/>
      <c r="BS72" s="13"/>
      <c r="BT72" s="13"/>
      <c r="BU72" s="13"/>
      <c r="BV72" s="149"/>
      <c r="BW72" s="23"/>
      <c r="BX72" s="6" t="b">
        <f>BA72='C-1'!AW72</f>
        <v>1</v>
      </c>
      <c r="BY72" s="17"/>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9"/>
      <c r="CV72" s="149"/>
      <c r="CW72" s="6" t="b">
        <f>+BZ72='C-1'!BP72</f>
        <v>1</v>
      </c>
      <c r="CX72" s="6" t="b">
        <f>'C-1'!BP72=SUM('C-5'!CA72:CV72)</f>
        <v>1</v>
      </c>
      <c r="CY72" s="17"/>
      <c r="CZ72" s="365"/>
      <c r="DA72" s="365"/>
      <c r="DB72" s="365"/>
      <c r="DC72" s="365"/>
      <c r="DD72" s="365"/>
      <c r="DE72" s="365"/>
      <c r="DF72" s="365"/>
      <c r="DG72" s="365"/>
      <c r="DH72" s="365"/>
      <c r="DI72" s="365"/>
      <c r="DJ72" s="365"/>
      <c r="DK72" s="365"/>
      <c r="DL72" s="365"/>
      <c r="DM72" s="365"/>
      <c r="DN72" s="365"/>
      <c r="DO72" s="365"/>
      <c r="DP72" s="365"/>
      <c r="DQ72" s="365">
        <f t="shared" si="88"/>
        <v>0</v>
      </c>
      <c r="DR72" s="365"/>
      <c r="DS72" s="365"/>
      <c r="DT72" s="365"/>
      <c r="DU72" s="369"/>
      <c r="DV72" s="370"/>
      <c r="DW72" s="6" t="b">
        <f>CZ72='C-1'!CM72</f>
        <v>1</v>
      </c>
    </row>
    <row r="73" spans="1:127" x14ac:dyDescent="0.35">
      <c r="A73" s="187" t="s">
        <v>52</v>
      </c>
      <c r="B73" s="188">
        <f>SUM(B74:B79)</f>
        <v>933</v>
      </c>
      <c r="C73" s="188">
        <f>SUM(C74:C79)</f>
        <v>4</v>
      </c>
      <c r="D73" s="188">
        <f>SUM(D74:D79)</f>
        <v>0</v>
      </c>
      <c r="E73" s="188">
        <f t="shared" ref="E73:X73" si="90">SUM(E74:E79)</f>
        <v>62</v>
      </c>
      <c r="F73" s="188">
        <f t="shared" si="90"/>
        <v>15</v>
      </c>
      <c r="G73" s="188">
        <f t="shared" si="90"/>
        <v>8</v>
      </c>
      <c r="H73" s="188">
        <f t="shared" si="90"/>
        <v>2</v>
      </c>
      <c r="I73" s="188">
        <f t="shared" si="90"/>
        <v>0</v>
      </c>
      <c r="J73" s="188">
        <f t="shared" si="90"/>
        <v>14</v>
      </c>
      <c r="K73" s="188">
        <f t="shared" si="90"/>
        <v>0</v>
      </c>
      <c r="L73" s="188">
        <f t="shared" si="90"/>
        <v>7</v>
      </c>
      <c r="M73" s="188">
        <f t="shared" si="90"/>
        <v>281</v>
      </c>
      <c r="N73" s="188">
        <f t="shared" si="90"/>
        <v>50</v>
      </c>
      <c r="O73" s="188">
        <f t="shared" si="90"/>
        <v>0</v>
      </c>
      <c r="P73" s="188">
        <f t="shared" si="90"/>
        <v>0</v>
      </c>
      <c r="Q73" s="188">
        <f t="shared" si="90"/>
        <v>3</v>
      </c>
      <c r="R73" s="188">
        <f t="shared" si="90"/>
        <v>0</v>
      </c>
      <c r="S73" s="188">
        <f t="shared" si="90"/>
        <v>0</v>
      </c>
      <c r="T73" s="188">
        <f>SUM(T74:T79)</f>
        <v>3</v>
      </c>
      <c r="U73" s="188">
        <f t="shared" si="90"/>
        <v>484</v>
      </c>
      <c r="V73" s="188">
        <f t="shared" si="90"/>
        <v>0</v>
      </c>
      <c r="W73" s="188">
        <f t="shared" si="90"/>
        <v>0</v>
      </c>
      <c r="X73" s="189">
        <f t="shared" si="90"/>
        <v>0</v>
      </c>
      <c r="Y73" s="175" t="b">
        <f>B73='C-1'!G73</f>
        <v>1</v>
      </c>
      <c r="AA73" s="15" t="s">
        <v>52</v>
      </c>
      <c r="AB73" s="10">
        <f>SUM(AB74:AB79)</f>
        <v>379</v>
      </c>
      <c r="AC73" s="10">
        <f t="shared" ref="AC73:AW73" si="91">SUM(AC74:AC79)</f>
        <v>9</v>
      </c>
      <c r="AD73" s="10">
        <f t="shared" si="91"/>
        <v>0</v>
      </c>
      <c r="AE73" s="10">
        <f t="shared" si="91"/>
        <v>107</v>
      </c>
      <c r="AF73" s="10">
        <f t="shared" si="91"/>
        <v>24</v>
      </c>
      <c r="AG73" s="10">
        <f t="shared" si="91"/>
        <v>10</v>
      </c>
      <c r="AH73" s="10">
        <f t="shared" si="91"/>
        <v>4</v>
      </c>
      <c r="AI73" s="10">
        <f t="shared" si="91"/>
        <v>8</v>
      </c>
      <c r="AJ73" s="159">
        <f t="shared" si="91"/>
        <v>14</v>
      </c>
      <c r="AK73" s="159">
        <f t="shared" si="91"/>
        <v>1</v>
      </c>
      <c r="AL73" s="159">
        <f t="shared" si="91"/>
        <v>52</v>
      </c>
      <c r="AM73" s="159">
        <f t="shared" si="91"/>
        <v>20</v>
      </c>
      <c r="AN73" s="159">
        <f t="shared" si="91"/>
        <v>58</v>
      </c>
      <c r="AO73" s="10">
        <f t="shared" si="91"/>
        <v>0</v>
      </c>
      <c r="AP73" s="10">
        <f t="shared" si="91"/>
        <v>0</v>
      </c>
      <c r="AQ73" s="10">
        <f t="shared" si="91"/>
        <v>0</v>
      </c>
      <c r="AR73" s="10">
        <f t="shared" si="91"/>
        <v>9</v>
      </c>
      <c r="AS73" s="10">
        <f t="shared" si="91"/>
        <v>0</v>
      </c>
      <c r="AT73" s="10">
        <f t="shared" si="91"/>
        <v>5</v>
      </c>
      <c r="AU73" s="10">
        <f t="shared" si="91"/>
        <v>57</v>
      </c>
      <c r="AV73" s="10">
        <f t="shared" si="91"/>
        <v>0</v>
      </c>
      <c r="AW73" s="10">
        <f t="shared" si="91"/>
        <v>0</v>
      </c>
      <c r="AX73" s="11">
        <f>SUM(AX74:AX79)</f>
        <v>1</v>
      </c>
      <c r="AY73" s="155" t="b">
        <f>AB73='C-1'!AA73</f>
        <v>1</v>
      </c>
      <c r="AZ73" s="15" t="s">
        <v>52</v>
      </c>
      <c r="BA73" s="10">
        <f>SUM(BA74:BA79)</f>
        <v>364</v>
      </c>
      <c r="BB73" s="10">
        <f>SUM(BB74:BB79)</f>
        <v>4</v>
      </c>
      <c r="BC73" s="10">
        <f>SUM(BC74:BC79)</f>
        <v>1</v>
      </c>
      <c r="BD73" s="10">
        <f t="shared" ref="BD73:BW73" si="92">SUM(BD74:BD79)</f>
        <v>79</v>
      </c>
      <c r="BE73" s="10">
        <f t="shared" si="92"/>
        <v>19</v>
      </c>
      <c r="BF73" s="10">
        <f t="shared" si="92"/>
        <v>28</v>
      </c>
      <c r="BG73" s="10">
        <f t="shared" si="92"/>
        <v>11</v>
      </c>
      <c r="BH73" s="10">
        <f t="shared" si="92"/>
        <v>0</v>
      </c>
      <c r="BI73" s="10">
        <f t="shared" si="92"/>
        <v>10</v>
      </c>
      <c r="BJ73" s="10">
        <f t="shared" si="92"/>
        <v>0</v>
      </c>
      <c r="BK73" s="10">
        <f t="shared" si="92"/>
        <v>94</v>
      </c>
      <c r="BL73" s="10">
        <f t="shared" si="92"/>
        <v>23</v>
      </c>
      <c r="BM73" s="10">
        <f t="shared" si="92"/>
        <v>33</v>
      </c>
      <c r="BN73" s="10">
        <f t="shared" si="92"/>
        <v>0</v>
      </c>
      <c r="BO73" s="10">
        <f t="shared" si="92"/>
        <v>0</v>
      </c>
      <c r="BP73" s="10">
        <f t="shared" si="92"/>
        <v>42</v>
      </c>
      <c r="BQ73" s="10">
        <f t="shared" si="92"/>
        <v>3</v>
      </c>
      <c r="BR73" s="10">
        <f t="shared" si="92"/>
        <v>0</v>
      </c>
      <c r="BS73" s="10">
        <f>SUM(BS74:BS79)</f>
        <v>3</v>
      </c>
      <c r="BT73" s="10">
        <f t="shared" si="92"/>
        <v>14</v>
      </c>
      <c r="BU73" s="10">
        <f t="shared" si="92"/>
        <v>0</v>
      </c>
      <c r="BV73" s="10">
        <f t="shared" si="92"/>
        <v>0</v>
      </c>
      <c r="BW73" s="11">
        <f t="shared" si="92"/>
        <v>0</v>
      </c>
      <c r="BX73" s="6" t="b">
        <f>BA73='C-1'!AW73</f>
        <v>1</v>
      </c>
      <c r="BY73" s="15" t="s">
        <v>52</v>
      </c>
      <c r="BZ73" s="143">
        <f>SUM(BZ74:BZ79)</f>
        <v>306</v>
      </c>
      <c r="CA73" s="143">
        <f>SUM(CA74:CA79)</f>
        <v>6</v>
      </c>
      <c r="CB73" s="143">
        <f>SUM(CB74:CB79)</f>
        <v>4</v>
      </c>
      <c r="CC73" s="143">
        <f t="shared" ref="CC73:CV73" si="93">SUM(CC74:CC79)</f>
        <v>109</v>
      </c>
      <c r="CD73" s="143">
        <f t="shared" si="93"/>
        <v>12</v>
      </c>
      <c r="CE73" s="143">
        <f t="shared" si="93"/>
        <v>28</v>
      </c>
      <c r="CF73" s="143">
        <f t="shared" si="93"/>
        <v>0</v>
      </c>
      <c r="CG73" s="143">
        <f t="shared" si="93"/>
        <v>0</v>
      </c>
      <c r="CH73" s="143">
        <f t="shared" si="93"/>
        <v>4</v>
      </c>
      <c r="CI73" s="143">
        <f t="shared" si="93"/>
        <v>0</v>
      </c>
      <c r="CJ73" s="143">
        <f t="shared" si="93"/>
        <v>40</v>
      </c>
      <c r="CK73" s="143">
        <f t="shared" si="93"/>
        <v>0</v>
      </c>
      <c r="CL73" s="143">
        <f t="shared" si="93"/>
        <v>43</v>
      </c>
      <c r="CM73" s="143">
        <f t="shared" si="93"/>
        <v>0</v>
      </c>
      <c r="CN73" s="143">
        <f t="shared" si="93"/>
        <v>0</v>
      </c>
      <c r="CO73" s="143">
        <f t="shared" si="93"/>
        <v>3</v>
      </c>
      <c r="CP73" s="143">
        <f t="shared" si="93"/>
        <v>1</v>
      </c>
      <c r="CQ73" s="143">
        <f t="shared" si="93"/>
        <v>0</v>
      </c>
      <c r="CR73" s="143">
        <f t="shared" si="93"/>
        <v>9</v>
      </c>
      <c r="CS73" s="143">
        <f t="shared" si="93"/>
        <v>46</v>
      </c>
      <c r="CT73" s="143">
        <f t="shared" si="93"/>
        <v>0</v>
      </c>
      <c r="CU73" s="143">
        <f t="shared" si="93"/>
        <v>1</v>
      </c>
      <c r="CV73" s="145">
        <f t="shared" si="93"/>
        <v>0</v>
      </c>
      <c r="CW73" s="6" t="b">
        <f>+BZ73='C-1'!BP73</f>
        <v>1</v>
      </c>
      <c r="CX73" s="6" t="b">
        <f>'C-1'!BP73=SUM('C-5'!CA73:CV73)</f>
        <v>1</v>
      </c>
      <c r="CY73" s="15" t="s">
        <v>52</v>
      </c>
      <c r="CZ73" s="371">
        <f>SUM(CZ74:CZ79)</f>
        <v>1982</v>
      </c>
      <c r="DA73" s="371">
        <f>SUM(DA74:DA79)</f>
        <v>23</v>
      </c>
      <c r="DB73" s="371">
        <f>SUM(DB74:DB79)</f>
        <v>5</v>
      </c>
      <c r="DC73" s="371">
        <f t="shared" ref="DC73:DV73" si="94">SUM(DC74:DC79)</f>
        <v>357</v>
      </c>
      <c r="DD73" s="371">
        <f t="shared" si="94"/>
        <v>70</v>
      </c>
      <c r="DE73" s="371">
        <f t="shared" si="94"/>
        <v>74</v>
      </c>
      <c r="DF73" s="371">
        <f t="shared" si="94"/>
        <v>17</v>
      </c>
      <c r="DG73" s="371">
        <f t="shared" si="94"/>
        <v>8</v>
      </c>
      <c r="DH73" s="371">
        <f t="shared" si="94"/>
        <v>42</v>
      </c>
      <c r="DI73" s="371">
        <f t="shared" si="94"/>
        <v>1</v>
      </c>
      <c r="DJ73" s="371">
        <f t="shared" si="94"/>
        <v>193</v>
      </c>
      <c r="DK73" s="371">
        <f t="shared" si="94"/>
        <v>324</v>
      </c>
      <c r="DL73" s="371">
        <f t="shared" si="94"/>
        <v>184</v>
      </c>
      <c r="DM73" s="371">
        <f t="shared" si="94"/>
        <v>0</v>
      </c>
      <c r="DN73" s="371">
        <f t="shared" si="94"/>
        <v>0</v>
      </c>
      <c r="DO73" s="371">
        <f t="shared" si="94"/>
        <v>48</v>
      </c>
      <c r="DP73" s="371">
        <f t="shared" si="94"/>
        <v>13</v>
      </c>
      <c r="DQ73" s="371">
        <f t="shared" si="94"/>
        <v>0</v>
      </c>
      <c r="DR73" s="371">
        <f>SUM(DR74:DR79)</f>
        <v>20</v>
      </c>
      <c r="DS73" s="371">
        <f>SUM(DS74:DS79)</f>
        <v>601</v>
      </c>
      <c r="DT73" s="371">
        <f t="shared" si="94"/>
        <v>0</v>
      </c>
      <c r="DU73" s="371">
        <f t="shared" si="94"/>
        <v>1</v>
      </c>
      <c r="DV73" s="372">
        <f t="shared" si="94"/>
        <v>1</v>
      </c>
      <c r="DW73" s="6" t="b">
        <f>CZ73='C-1'!CM73</f>
        <v>1</v>
      </c>
    </row>
    <row r="74" spans="1:127" x14ac:dyDescent="0.35">
      <c r="A74" s="175" t="s">
        <v>428</v>
      </c>
      <c r="B74" s="179">
        <f t="shared" ref="B74:B79" si="95">SUM(C74:X74)</f>
        <v>14</v>
      </c>
      <c r="C74" s="179">
        <v>2</v>
      </c>
      <c r="D74" s="179">
        <v>0</v>
      </c>
      <c r="E74" s="179">
        <v>0</v>
      </c>
      <c r="F74" s="179">
        <v>0</v>
      </c>
      <c r="G74" s="179">
        <v>0</v>
      </c>
      <c r="H74" s="179">
        <v>0</v>
      </c>
      <c r="I74" s="179">
        <v>0</v>
      </c>
      <c r="J74" s="179">
        <v>0</v>
      </c>
      <c r="K74" s="179">
        <v>0</v>
      </c>
      <c r="L74" s="179">
        <v>0</v>
      </c>
      <c r="M74" s="179">
        <v>0</v>
      </c>
      <c r="N74" s="179">
        <v>12</v>
      </c>
      <c r="O74" s="179">
        <v>0</v>
      </c>
      <c r="P74" s="179">
        <v>0</v>
      </c>
      <c r="Q74" s="179">
        <v>0</v>
      </c>
      <c r="R74" s="179">
        <v>0</v>
      </c>
      <c r="S74" s="179">
        <v>0</v>
      </c>
      <c r="T74" s="179">
        <v>0</v>
      </c>
      <c r="U74" s="179">
        <v>0</v>
      </c>
      <c r="V74" s="179">
        <v>0</v>
      </c>
      <c r="W74" s="179">
        <v>0</v>
      </c>
      <c r="X74" s="179">
        <v>0</v>
      </c>
      <c r="Y74" s="175" t="b">
        <f>B74='C-1'!G74</f>
        <v>1</v>
      </c>
      <c r="AA74" s="175" t="s">
        <v>428</v>
      </c>
      <c r="AB74" s="57">
        <f t="shared" ref="AB74:AB79" si="96">SUM(AC74:AX74)</f>
        <v>117</v>
      </c>
      <c r="AC74" s="57">
        <v>4</v>
      </c>
      <c r="AD74" s="57">
        <v>0</v>
      </c>
      <c r="AE74" s="57">
        <v>61</v>
      </c>
      <c r="AF74" s="57">
        <v>0</v>
      </c>
      <c r="AG74" s="57">
        <v>1</v>
      </c>
      <c r="AH74" s="57">
        <v>0</v>
      </c>
      <c r="AI74" s="57">
        <v>7</v>
      </c>
      <c r="AJ74" s="158">
        <v>9</v>
      </c>
      <c r="AK74" s="158">
        <v>0</v>
      </c>
      <c r="AL74" s="158">
        <v>1</v>
      </c>
      <c r="AM74" s="158">
        <v>0</v>
      </c>
      <c r="AN74" s="158">
        <v>27</v>
      </c>
      <c r="AO74" s="57">
        <v>0</v>
      </c>
      <c r="AP74" s="57">
        <v>0</v>
      </c>
      <c r="AQ74" s="57">
        <v>0</v>
      </c>
      <c r="AR74" s="57">
        <v>6</v>
      </c>
      <c r="AS74" s="57">
        <v>0</v>
      </c>
      <c r="AT74" s="57">
        <v>0</v>
      </c>
      <c r="AU74" s="57">
        <v>0</v>
      </c>
      <c r="AV74" s="57">
        <v>0</v>
      </c>
      <c r="AW74" s="57">
        <v>0</v>
      </c>
      <c r="AX74" s="57">
        <v>1</v>
      </c>
      <c r="AY74" s="155" t="b">
        <f>AB74='C-1'!AA74</f>
        <v>1</v>
      </c>
      <c r="AZ74" s="6" t="s">
        <v>428</v>
      </c>
      <c r="BA74" s="57">
        <f t="shared" ref="BA74:BA79" si="97">SUM(BB74:BW74)</f>
        <v>129</v>
      </c>
      <c r="BB74" s="57">
        <v>1</v>
      </c>
      <c r="BC74" s="57">
        <v>0</v>
      </c>
      <c r="BD74" s="57">
        <v>35</v>
      </c>
      <c r="BE74" s="57">
        <v>3</v>
      </c>
      <c r="BF74" s="57">
        <v>11</v>
      </c>
      <c r="BG74" s="57">
        <v>8</v>
      </c>
      <c r="BH74" s="57">
        <v>0</v>
      </c>
      <c r="BI74" s="57">
        <v>0</v>
      </c>
      <c r="BJ74" s="57">
        <v>0</v>
      </c>
      <c r="BK74" s="57">
        <v>10</v>
      </c>
      <c r="BL74" s="57">
        <v>0</v>
      </c>
      <c r="BM74" s="57">
        <v>19</v>
      </c>
      <c r="BN74" s="57">
        <v>0</v>
      </c>
      <c r="BO74" s="57">
        <v>0</v>
      </c>
      <c r="BP74" s="57">
        <v>41</v>
      </c>
      <c r="BQ74" s="57">
        <v>0</v>
      </c>
      <c r="BR74" s="57">
        <v>0</v>
      </c>
      <c r="BS74" s="57">
        <v>1</v>
      </c>
      <c r="BT74" s="57">
        <v>0</v>
      </c>
      <c r="BU74" s="57">
        <v>0</v>
      </c>
      <c r="BV74" s="57">
        <v>0</v>
      </c>
      <c r="BW74" s="57">
        <v>0</v>
      </c>
      <c r="BX74" s="6" t="b">
        <f>BA74='C-1'!AW74</f>
        <v>1</v>
      </c>
      <c r="BY74" s="6" t="s">
        <v>428</v>
      </c>
      <c r="BZ74" s="142">
        <f t="shared" ref="BZ74:BZ79" si="98">SUM(CA74:CV74)</f>
        <v>102</v>
      </c>
      <c r="CA74" s="142">
        <v>5</v>
      </c>
      <c r="CB74" s="142">
        <v>0</v>
      </c>
      <c r="CC74" s="142">
        <v>64</v>
      </c>
      <c r="CD74" s="142">
        <v>0</v>
      </c>
      <c r="CE74" s="142">
        <v>1</v>
      </c>
      <c r="CF74" s="142">
        <v>0</v>
      </c>
      <c r="CG74" s="142">
        <v>0</v>
      </c>
      <c r="CH74" s="142">
        <v>0</v>
      </c>
      <c r="CI74" s="142">
        <v>0</v>
      </c>
      <c r="CJ74" s="142">
        <v>0</v>
      </c>
      <c r="CK74" s="142">
        <v>0</v>
      </c>
      <c r="CL74" s="142">
        <v>26</v>
      </c>
      <c r="CM74" s="142">
        <v>0</v>
      </c>
      <c r="CN74" s="142">
        <v>0</v>
      </c>
      <c r="CO74" s="142">
        <v>0</v>
      </c>
      <c r="CP74" s="142">
        <v>0</v>
      </c>
      <c r="CQ74" s="142">
        <v>0</v>
      </c>
      <c r="CR74" s="142">
        <v>4</v>
      </c>
      <c r="CS74" s="142">
        <v>1</v>
      </c>
      <c r="CT74" s="142">
        <v>0</v>
      </c>
      <c r="CU74" s="142">
        <v>1</v>
      </c>
      <c r="CV74" s="142">
        <v>0</v>
      </c>
      <c r="CW74" s="6" t="b">
        <f>+BZ74='C-1'!BP74</f>
        <v>1</v>
      </c>
      <c r="CX74" s="6" t="b">
        <f>'C-1'!BP74=SUM('C-5'!CA74:CV74)</f>
        <v>1</v>
      </c>
      <c r="CY74" s="6" t="s">
        <v>428</v>
      </c>
      <c r="CZ74" s="365">
        <f t="shared" ref="CZ74:CZ79" si="99">SUM(DA74:DV74)</f>
        <v>362</v>
      </c>
      <c r="DA74" s="365">
        <f t="shared" ref="DA74:DJ79" si="100">+C74+AC74+BB74+CA74</f>
        <v>12</v>
      </c>
      <c r="DB74" s="365">
        <f t="shared" si="100"/>
        <v>0</v>
      </c>
      <c r="DC74" s="365">
        <f t="shared" si="100"/>
        <v>160</v>
      </c>
      <c r="DD74" s="365">
        <f t="shared" si="100"/>
        <v>3</v>
      </c>
      <c r="DE74" s="365">
        <f t="shared" si="100"/>
        <v>13</v>
      </c>
      <c r="DF74" s="365">
        <f t="shared" si="100"/>
        <v>8</v>
      </c>
      <c r="DG74" s="365">
        <f t="shared" si="100"/>
        <v>7</v>
      </c>
      <c r="DH74" s="365">
        <f t="shared" si="100"/>
        <v>9</v>
      </c>
      <c r="DI74" s="365">
        <f t="shared" si="100"/>
        <v>0</v>
      </c>
      <c r="DJ74" s="365">
        <f t="shared" si="100"/>
        <v>11</v>
      </c>
      <c r="DK74" s="365">
        <f t="shared" ref="DK74:DU79" si="101">+M74+AM74+BL74+CK74</f>
        <v>0</v>
      </c>
      <c r="DL74" s="365">
        <f t="shared" si="101"/>
        <v>84</v>
      </c>
      <c r="DM74" s="365">
        <f t="shared" si="101"/>
        <v>0</v>
      </c>
      <c r="DN74" s="365">
        <f t="shared" si="101"/>
        <v>0</v>
      </c>
      <c r="DO74" s="365">
        <f t="shared" si="101"/>
        <v>41</v>
      </c>
      <c r="DP74" s="365">
        <f t="shared" si="101"/>
        <v>6</v>
      </c>
      <c r="DQ74" s="365">
        <f t="shared" si="101"/>
        <v>0</v>
      </c>
      <c r="DR74" s="365">
        <f t="shared" si="101"/>
        <v>5</v>
      </c>
      <c r="DS74" s="365">
        <f t="shared" si="101"/>
        <v>1</v>
      </c>
      <c r="DT74" s="365">
        <f t="shared" si="101"/>
        <v>0</v>
      </c>
      <c r="DU74" s="365">
        <f t="shared" si="101"/>
        <v>1</v>
      </c>
      <c r="DV74" s="370">
        <f t="shared" ref="DV74:DV79" si="102">+X74+AX74+BW74+CV74</f>
        <v>1</v>
      </c>
      <c r="DW74" s="6" t="b">
        <f>CZ74='C-1'!CM74</f>
        <v>1</v>
      </c>
    </row>
    <row r="75" spans="1:127" x14ac:dyDescent="0.35">
      <c r="A75" s="175" t="s">
        <v>533</v>
      </c>
      <c r="B75" s="179">
        <f t="shared" si="95"/>
        <v>13</v>
      </c>
      <c r="C75" s="179">
        <v>1</v>
      </c>
      <c r="D75" s="179">
        <v>0</v>
      </c>
      <c r="E75" s="179">
        <v>5</v>
      </c>
      <c r="F75" s="179">
        <v>0</v>
      </c>
      <c r="G75" s="179">
        <v>1</v>
      </c>
      <c r="H75" s="179">
        <v>0</v>
      </c>
      <c r="I75" s="179">
        <v>0</v>
      </c>
      <c r="J75" s="179">
        <v>1</v>
      </c>
      <c r="K75" s="179">
        <v>0</v>
      </c>
      <c r="L75" s="179">
        <v>0</v>
      </c>
      <c r="M75" s="179">
        <v>0</v>
      </c>
      <c r="N75" s="179">
        <v>3</v>
      </c>
      <c r="O75" s="179">
        <v>0</v>
      </c>
      <c r="P75" s="179">
        <v>0</v>
      </c>
      <c r="Q75" s="179">
        <v>0</v>
      </c>
      <c r="R75" s="179">
        <v>0</v>
      </c>
      <c r="S75" s="179">
        <v>0</v>
      </c>
      <c r="T75" s="179">
        <v>0</v>
      </c>
      <c r="U75" s="179">
        <v>2</v>
      </c>
      <c r="V75" s="179">
        <v>0</v>
      </c>
      <c r="W75" s="179">
        <v>0</v>
      </c>
      <c r="X75" s="179">
        <v>0</v>
      </c>
      <c r="Y75" s="175" t="b">
        <f>B75='C-1'!G75</f>
        <v>1</v>
      </c>
      <c r="AA75" s="175" t="s">
        <v>533</v>
      </c>
      <c r="AB75" s="57">
        <f t="shared" si="96"/>
        <v>35</v>
      </c>
      <c r="AC75" s="57">
        <v>1</v>
      </c>
      <c r="AD75" s="57">
        <v>0</v>
      </c>
      <c r="AE75" s="57">
        <v>12</v>
      </c>
      <c r="AF75" s="57">
        <v>2</v>
      </c>
      <c r="AG75" s="57">
        <v>0</v>
      </c>
      <c r="AH75" s="57">
        <v>2</v>
      </c>
      <c r="AI75" s="57">
        <v>0</v>
      </c>
      <c r="AJ75" s="158">
        <v>0</v>
      </c>
      <c r="AK75" s="158">
        <v>0</v>
      </c>
      <c r="AL75" s="158">
        <v>0</v>
      </c>
      <c r="AM75" s="158">
        <v>0</v>
      </c>
      <c r="AN75" s="158">
        <v>15</v>
      </c>
      <c r="AO75" s="57">
        <v>0</v>
      </c>
      <c r="AP75" s="57">
        <v>0</v>
      </c>
      <c r="AQ75" s="57">
        <v>0</v>
      </c>
      <c r="AR75" s="57">
        <v>0</v>
      </c>
      <c r="AS75" s="57">
        <v>0</v>
      </c>
      <c r="AT75" s="57">
        <v>1</v>
      </c>
      <c r="AU75" s="57">
        <v>2</v>
      </c>
      <c r="AV75" s="57">
        <v>0</v>
      </c>
      <c r="AW75" s="57">
        <v>0</v>
      </c>
      <c r="AX75" s="57">
        <v>0</v>
      </c>
      <c r="AY75" s="155" t="b">
        <f>AB75='C-1'!AA75</f>
        <v>1</v>
      </c>
      <c r="AZ75" s="6" t="s">
        <v>148</v>
      </c>
      <c r="BA75" s="57">
        <f t="shared" si="97"/>
        <v>20</v>
      </c>
      <c r="BB75" s="57">
        <v>1</v>
      </c>
      <c r="BC75" s="57">
        <v>0</v>
      </c>
      <c r="BD75" s="57">
        <v>12</v>
      </c>
      <c r="BE75" s="57">
        <v>1</v>
      </c>
      <c r="BF75" s="57">
        <v>2</v>
      </c>
      <c r="BG75" s="57">
        <v>1</v>
      </c>
      <c r="BH75" s="57">
        <v>0</v>
      </c>
      <c r="BI75" s="57">
        <v>0</v>
      </c>
      <c r="BJ75" s="57">
        <v>0</v>
      </c>
      <c r="BK75" s="57">
        <v>0</v>
      </c>
      <c r="BL75" s="57">
        <v>0</v>
      </c>
      <c r="BM75" s="57">
        <v>1</v>
      </c>
      <c r="BN75" s="57">
        <v>0</v>
      </c>
      <c r="BO75" s="57">
        <v>0</v>
      </c>
      <c r="BP75" s="57">
        <v>0</v>
      </c>
      <c r="BQ75" s="57">
        <v>1</v>
      </c>
      <c r="BR75" s="57">
        <v>0</v>
      </c>
      <c r="BS75" s="57">
        <v>0</v>
      </c>
      <c r="BT75" s="57">
        <v>1</v>
      </c>
      <c r="BU75" s="57">
        <v>0</v>
      </c>
      <c r="BV75" s="57">
        <v>0</v>
      </c>
      <c r="BW75" s="57">
        <v>0</v>
      </c>
      <c r="BX75" s="6" t="b">
        <f>BA75='C-1'!AW75</f>
        <v>1</v>
      </c>
      <c r="BY75" s="6" t="s">
        <v>148</v>
      </c>
      <c r="BZ75" s="142">
        <f t="shared" si="98"/>
        <v>18</v>
      </c>
      <c r="CA75" s="142">
        <v>0</v>
      </c>
      <c r="CB75" s="142">
        <v>3</v>
      </c>
      <c r="CC75" s="142">
        <v>5</v>
      </c>
      <c r="CD75" s="142">
        <v>1</v>
      </c>
      <c r="CE75" s="142">
        <v>3</v>
      </c>
      <c r="CF75" s="142">
        <v>0</v>
      </c>
      <c r="CG75" s="142">
        <v>0</v>
      </c>
      <c r="CH75" s="142">
        <v>0</v>
      </c>
      <c r="CI75" s="142">
        <v>0</v>
      </c>
      <c r="CJ75" s="142">
        <v>0</v>
      </c>
      <c r="CK75" s="142">
        <v>0</v>
      </c>
      <c r="CL75" s="142">
        <v>4</v>
      </c>
      <c r="CM75" s="142">
        <v>0</v>
      </c>
      <c r="CN75" s="142">
        <v>0</v>
      </c>
      <c r="CO75" s="142">
        <v>0</v>
      </c>
      <c r="CP75" s="142">
        <v>0</v>
      </c>
      <c r="CQ75" s="142">
        <v>0</v>
      </c>
      <c r="CR75" s="142">
        <v>0</v>
      </c>
      <c r="CS75" s="142">
        <v>2</v>
      </c>
      <c r="CT75" s="142">
        <v>0</v>
      </c>
      <c r="CU75" s="142">
        <v>0</v>
      </c>
      <c r="CV75" s="142">
        <v>0</v>
      </c>
      <c r="CW75" s="6" t="b">
        <f>+BZ75='C-1'!BP75</f>
        <v>1</v>
      </c>
      <c r="CX75" s="6" t="b">
        <f>'C-1'!BP75=SUM('C-5'!CA75:CV75)</f>
        <v>1</v>
      </c>
      <c r="CY75" s="6" t="s">
        <v>148</v>
      </c>
      <c r="CZ75" s="365">
        <f t="shared" si="99"/>
        <v>86</v>
      </c>
      <c r="DA75" s="365">
        <f t="shared" si="100"/>
        <v>3</v>
      </c>
      <c r="DB75" s="365">
        <f t="shared" si="100"/>
        <v>3</v>
      </c>
      <c r="DC75" s="365">
        <f t="shared" si="100"/>
        <v>34</v>
      </c>
      <c r="DD75" s="365">
        <f t="shared" si="100"/>
        <v>4</v>
      </c>
      <c r="DE75" s="365">
        <f t="shared" si="100"/>
        <v>6</v>
      </c>
      <c r="DF75" s="365">
        <f t="shared" si="100"/>
        <v>3</v>
      </c>
      <c r="DG75" s="365">
        <f t="shared" si="100"/>
        <v>0</v>
      </c>
      <c r="DH75" s="365">
        <f t="shared" si="100"/>
        <v>1</v>
      </c>
      <c r="DI75" s="365">
        <f t="shared" si="100"/>
        <v>0</v>
      </c>
      <c r="DJ75" s="365">
        <f t="shared" si="100"/>
        <v>0</v>
      </c>
      <c r="DK75" s="365">
        <f t="shared" si="101"/>
        <v>0</v>
      </c>
      <c r="DL75" s="365">
        <f t="shared" si="101"/>
        <v>23</v>
      </c>
      <c r="DM75" s="365">
        <f t="shared" si="101"/>
        <v>0</v>
      </c>
      <c r="DN75" s="365">
        <f t="shared" si="101"/>
        <v>0</v>
      </c>
      <c r="DO75" s="365">
        <f t="shared" si="101"/>
        <v>0</v>
      </c>
      <c r="DP75" s="365">
        <f t="shared" si="101"/>
        <v>1</v>
      </c>
      <c r="DQ75" s="365">
        <f t="shared" si="101"/>
        <v>0</v>
      </c>
      <c r="DR75" s="365">
        <f t="shared" si="101"/>
        <v>1</v>
      </c>
      <c r="DS75" s="365">
        <f t="shared" si="101"/>
        <v>7</v>
      </c>
      <c r="DT75" s="365">
        <f t="shared" si="101"/>
        <v>0</v>
      </c>
      <c r="DU75" s="365">
        <f t="shared" si="101"/>
        <v>0</v>
      </c>
      <c r="DV75" s="370">
        <f t="shared" si="102"/>
        <v>0</v>
      </c>
      <c r="DW75" s="6" t="b">
        <f>CZ75='C-1'!CM75</f>
        <v>1</v>
      </c>
    </row>
    <row r="76" spans="1:127" x14ac:dyDescent="0.35">
      <c r="A76" s="175" t="s">
        <v>534</v>
      </c>
      <c r="B76" s="179">
        <f t="shared" si="95"/>
        <v>34</v>
      </c>
      <c r="C76" s="179">
        <v>0</v>
      </c>
      <c r="D76" s="179">
        <v>0</v>
      </c>
      <c r="E76" s="179">
        <v>7</v>
      </c>
      <c r="F76" s="179">
        <v>2</v>
      </c>
      <c r="G76" s="179">
        <v>3</v>
      </c>
      <c r="H76" s="179">
        <v>0</v>
      </c>
      <c r="I76" s="179">
        <v>0</v>
      </c>
      <c r="J76" s="179">
        <v>9</v>
      </c>
      <c r="K76" s="179">
        <v>0</v>
      </c>
      <c r="L76" s="179">
        <v>5</v>
      </c>
      <c r="M76" s="179">
        <v>0</v>
      </c>
      <c r="N76" s="179">
        <v>8</v>
      </c>
      <c r="O76" s="179">
        <v>0</v>
      </c>
      <c r="P76" s="179">
        <v>0</v>
      </c>
      <c r="Q76" s="179">
        <v>0</v>
      </c>
      <c r="R76" s="179">
        <v>0</v>
      </c>
      <c r="S76" s="179">
        <v>0</v>
      </c>
      <c r="T76" s="179">
        <v>0</v>
      </c>
      <c r="U76" s="179">
        <v>0</v>
      </c>
      <c r="V76" s="179">
        <v>0</v>
      </c>
      <c r="W76" s="179">
        <v>0</v>
      </c>
      <c r="X76" s="179">
        <v>0</v>
      </c>
      <c r="Y76" s="175" t="b">
        <f>B76='C-1'!G76</f>
        <v>1</v>
      </c>
      <c r="AA76" s="175" t="s">
        <v>534</v>
      </c>
      <c r="AB76" s="57">
        <f t="shared" si="96"/>
        <v>13</v>
      </c>
      <c r="AC76" s="57">
        <v>0</v>
      </c>
      <c r="AD76" s="57">
        <v>0</v>
      </c>
      <c r="AE76" s="57">
        <v>3</v>
      </c>
      <c r="AF76" s="57">
        <v>1</v>
      </c>
      <c r="AG76" s="57">
        <v>0</v>
      </c>
      <c r="AH76" s="57">
        <v>0</v>
      </c>
      <c r="AI76" s="57">
        <v>0</v>
      </c>
      <c r="AJ76" s="158">
        <v>3</v>
      </c>
      <c r="AK76" s="158">
        <v>0</v>
      </c>
      <c r="AL76" s="158">
        <v>1</v>
      </c>
      <c r="AM76" s="158">
        <v>0</v>
      </c>
      <c r="AN76" s="158">
        <v>2</v>
      </c>
      <c r="AO76" s="57">
        <v>0</v>
      </c>
      <c r="AP76" s="57">
        <v>0</v>
      </c>
      <c r="AQ76" s="57">
        <v>0</v>
      </c>
      <c r="AR76" s="57">
        <v>2</v>
      </c>
      <c r="AS76" s="57">
        <v>0</v>
      </c>
      <c r="AT76" s="57">
        <v>1</v>
      </c>
      <c r="AU76" s="57">
        <v>0</v>
      </c>
      <c r="AV76" s="57">
        <v>0</v>
      </c>
      <c r="AW76" s="57">
        <v>0</v>
      </c>
      <c r="AX76" s="57">
        <v>0</v>
      </c>
      <c r="AY76" s="155" t="b">
        <f>AB76='C-1'!AA76</f>
        <v>1</v>
      </c>
      <c r="AZ76" s="6" t="s">
        <v>149</v>
      </c>
      <c r="BA76" s="57">
        <f t="shared" si="97"/>
        <v>21</v>
      </c>
      <c r="BB76" s="57">
        <v>0</v>
      </c>
      <c r="BC76" s="57">
        <v>0</v>
      </c>
      <c r="BD76" s="57">
        <v>7</v>
      </c>
      <c r="BE76" s="57">
        <v>6</v>
      </c>
      <c r="BF76" s="57">
        <v>4</v>
      </c>
      <c r="BG76" s="57">
        <v>0</v>
      </c>
      <c r="BH76" s="57">
        <v>0</v>
      </c>
      <c r="BI76" s="57">
        <v>0</v>
      </c>
      <c r="BJ76" s="57">
        <v>0</v>
      </c>
      <c r="BK76" s="57">
        <v>1</v>
      </c>
      <c r="BL76" s="57">
        <v>0</v>
      </c>
      <c r="BM76" s="57">
        <v>1</v>
      </c>
      <c r="BN76" s="57">
        <v>0</v>
      </c>
      <c r="BO76" s="57">
        <v>0</v>
      </c>
      <c r="BP76" s="57">
        <v>0</v>
      </c>
      <c r="BQ76" s="57">
        <v>1</v>
      </c>
      <c r="BR76" s="57">
        <v>0</v>
      </c>
      <c r="BS76" s="57">
        <v>0</v>
      </c>
      <c r="BT76" s="57">
        <v>1</v>
      </c>
      <c r="BU76" s="57">
        <v>0</v>
      </c>
      <c r="BV76" s="57">
        <v>0</v>
      </c>
      <c r="BW76" s="57">
        <v>0</v>
      </c>
      <c r="BX76" s="6" t="b">
        <f>BA76='C-1'!AW76</f>
        <v>1</v>
      </c>
      <c r="BY76" s="6" t="s">
        <v>149</v>
      </c>
      <c r="BZ76" s="142">
        <f t="shared" si="98"/>
        <v>11</v>
      </c>
      <c r="CA76" s="142">
        <v>0</v>
      </c>
      <c r="CB76" s="142">
        <v>0</v>
      </c>
      <c r="CC76" s="142">
        <v>5</v>
      </c>
      <c r="CD76" s="142">
        <v>3</v>
      </c>
      <c r="CE76" s="142">
        <v>0</v>
      </c>
      <c r="CF76" s="142">
        <v>0</v>
      </c>
      <c r="CG76" s="142">
        <v>0</v>
      </c>
      <c r="CH76" s="142">
        <v>0</v>
      </c>
      <c r="CI76" s="142">
        <v>0</v>
      </c>
      <c r="CJ76" s="142">
        <v>0</v>
      </c>
      <c r="CK76" s="142">
        <v>0</v>
      </c>
      <c r="CL76" s="142">
        <v>3</v>
      </c>
      <c r="CM76" s="142">
        <v>0</v>
      </c>
      <c r="CN76" s="142">
        <v>0</v>
      </c>
      <c r="CO76" s="142">
        <v>0</v>
      </c>
      <c r="CP76" s="142">
        <v>0</v>
      </c>
      <c r="CQ76" s="142">
        <v>0</v>
      </c>
      <c r="CR76" s="142">
        <v>0</v>
      </c>
      <c r="CS76" s="142">
        <v>0</v>
      </c>
      <c r="CT76" s="142">
        <v>0</v>
      </c>
      <c r="CU76" s="142">
        <v>0</v>
      </c>
      <c r="CV76" s="142">
        <v>0</v>
      </c>
      <c r="CW76" s="6" t="b">
        <f>+BZ76='C-1'!BP76</f>
        <v>1</v>
      </c>
      <c r="CX76" s="6" t="b">
        <f>'C-1'!BP76=SUM('C-5'!CA76:CV76)</f>
        <v>1</v>
      </c>
      <c r="CY76" s="6" t="s">
        <v>149</v>
      </c>
      <c r="CZ76" s="365">
        <f t="shared" si="99"/>
        <v>79</v>
      </c>
      <c r="DA76" s="365">
        <f t="shared" si="100"/>
        <v>0</v>
      </c>
      <c r="DB76" s="365">
        <f t="shared" si="100"/>
        <v>0</v>
      </c>
      <c r="DC76" s="365">
        <f t="shared" si="100"/>
        <v>22</v>
      </c>
      <c r="DD76" s="365">
        <f t="shared" si="100"/>
        <v>12</v>
      </c>
      <c r="DE76" s="365">
        <f t="shared" si="100"/>
        <v>7</v>
      </c>
      <c r="DF76" s="365">
        <f t="shared" si="100"/>
        <v>0</v>
      </c>
      <c r="DG76" s="365">
        <f t="shared" si="100"/>
        <v>0</v>
      </c>
      <c r="DH76" s="365">
        <f t="shared" si="100"/>
        <v>12</v>
      </c>
      <c r="DI76" s="365">
        <f t="shared" si="100"/>
        <v>0</v>
      </c>
      <c r="DJ76" s="365">
        <f t="shared" si="100"/>
        <v>7</v>
      </c>
      <c r="DK76" s="365">
        <f t="shared" si="101"/>
        <v>0</v>
      </c>
      <c r="DL76" s="365">
        <f t="shared" si="101"/>
        <v>14</v>
      </c>
      <c r="DM76" s="365">
        <f t="shared" si="101"/>
        <v>0</v>
      </c>
      <c r="DN76" s="365">
        <f t="shared" si="101"/>
        <v>0</v>
      </c>
      <c r="DO76" s="365">
        <f t="shared" si="101"/>
        <v>0</v>
      </c>
      <c r="DP76" s="365">
        <f t="shared" si="101"/>
        <v>3</v>
      </c>
      <c r="DQ76" s="365">
        <f t="shared" si="101"/>
        <v>0</v>
      </c>
      <c r="DR76" s="365">
        <f t="shared" si="101"/>
        <v>1</v>
      </c>
      <c r="DS76" s="365">
        <f t="shared" si="101"/>
        <v>1</v>
      </c>
      <c r="DT76" s="365">
        <f t="shared" si="101"/>
        <v>0</v>
      </c>
      <c r="DU76" s="365">
        <f t="shared" si="101"/>
        <v>0</v>
      </c>
      <c r="DV76" s="370">
        <f t="shared" si="102"/>
        <v>0</v>
      </c>
      <c r="DW76" s="6" t="b">
        <f>CZ76='C-1'!CM76</f>
        <v>1</v>
      </c>
    </row>
    <row r="77" spans="1:127" x14ac:dyDescent="0.35">
      <c r="A77" s="175" t="s">
        <v>535</v>
      </c>
      <c r="B77" s="179">
        <f t="shared" si="95"/>
        <v>46</v>
      </c>
      <c r="C77" s="179">
        <v>1</v>
      </c>
      <c r="D77" s="179">
        <v>0</v>
      </c>
      <c r="E77" s="179">
        <v>21</v>
      </c>
      <c r="F77" s="179">
        <v>13</v>
      </c>
      <c r="G77" s="179">
        <v>0</v>
      </c>
      <c r="H77" s="179">
        <v>1</v>
      </c>
      <c r="I77" s="179">
        <v>0</v>
      </c>
      <c r="J77" s="179">
        <v>0</v>
      </c>
      <c r="K77" s="179">
        <v>0</v>
      </c>
      <c r="L77" s="179">
        <v>2</v>
      </c>
      <c r="M77" s="179">
        <v>1</v>
      </c>
      <c r="N77" s="179">
        <v>7</v>
      </c>
      <c r="O77" s="179">
        <v>0</v>
      </c>
      <c r="P77" s="179">
        <v>0</v>
      </c>
      <c r="Q77" s="179">
        <v>0</v>
      </c>
      <c r="R77" s="179">
        <v>0</v>
      </c>
      <c r="S77" s="179">
        <v>0</v>
      </c>
      <c r="T77" s="179">
        <v>0</v>
      </c>
      <c r="U77" s="179">
        <v>0</v>
      </c>
      <c r="V77" s="179">
        <v>0</v>
      </c>
      <c r="W77" s="179">
        <v>0</v>
      </c>
      <c r="X77" s="179">
        <v>0</v>
      </c>
      <c r="Y77" s="175" t="b">
        <f>B77='C-1'!G77</f>
        <v>1</v>
      </c>
      <c r="AA77" s="175" t="s">
        <v>535</v>
      </c>
      <c r="AB77" s="57">
        <f t="shared" si="96"/>
        <v>102</v>
      </c>
      <c r="AC77" s="57">
        <v>3</v>
      </c>
      <c r="AD77" s="57">
        <v>0</v>
      </c>
      <c r="AE77" s="57">
        <v>12</v>
      </c>
      <c r="AF77" s="57">
        <v>19</v>
      </c>
      <c r="AG77" s="57">
        <v>7</v>
      </c>
      <c r="AH77" s="57">
        <v>1</v>
      </c>
      <c r="AI77" s="57">
        <v>0</v>
      </c>
      <c r="AJ77" s="158">
        <v>0</v>
      </c>
      <c r="AK77" s="158">
        <v>0</v>
      </c>
      <c r="AL77" s="158">
        <v>50</v>
      </c>
      <c r="AM77" s="158">
        <v>0</v>
      </c>
      <c r="AN77" s="158">
        <v>9</v>
      </c>
      <c r="AO77" s="57">
        <v>0</v>
      </c>
      <c r="AP77" s="57">
        <v>0</v>
      </c>
      <c r="AQ77" s="57">
        <v>0</v>
      </c>
      <c r="AR77" s="57">
        <v>0</v>
      </c>
      <c r="AS77" s="57">
        <v>0</v>
      </c>
      <c r="AT77" s="57">
        <v>1</v>
      </c>
      <c r="AU77" s="57">
        <v>0</v>
      </c>
      <c r="AV77" s="57">
        <v>0</v>
      </c>
      <c r="AW77" s="57">
        <v>0</v>
      </c>
      <c r="AX77" s="57">
        <v>0</v>
      </c>
      <c r="AY77" s="155" t="b">
        <f>AB77='C-1'!AA77</f>
        <v>1</v>
      </c>
      <c r="AZ77" s="6" t="s">
        <v>150</v>
      </c>
      <c r="BA77" s="57">
        <f t="shared" si="97"/>
        <v>123</v>
      </c>
      <c r="BB77" s="57">
        <v>2</v>
      </c>
      <c r="BC77" s="57">
        <v>1</v>
      </c>
      <c r="BD77" s="57">
        <v>12</v>
      </c>
      <c r="BE77" s="57">
        <v>8</v>
      </c>
      <c r="BF77" s="57">
        <v>4</v>
      </c>
      <c r="BG77" s="57">
        <v>1</v>
      </c>
      <c r="BH77" s="57">
        <v>0</v>
      </c>
      <c r="BI77" s="57">
        <v>0</v>
      </c>
      <c r="BJ77" s="57">
        <v>0</v>
      </c>
      <c r="BK77" s="57">
        <v>83</v>
      </c>
      <c r="BL77" s="57">
        <v>0</v>
      </c>
      <c r="BM77" s="57">
        <v>9</v>
      </c>
      <c r="BN77" s="57">
        <v>0</v>
      </c>
      <c r="BO77" s="57">
        <v>0</v>
      </c>
      <c r="BP77" s="57">
        <v>0</v>
      </c>
      <c r="BQ77" s="57">
        <v>1</v>
      </c>
      <c r="BR77" s="57">
        <v>0</v>
      </c>
      <c r="BS77" s="57">
        <v>2</v>
      </c>
      <c r="BT77" s="57">
        <v>0</v>
      </c>
      <c r="BU77" s="57">
        <v>0</v>
      </c>
      <c r="BV77" s="57">
        <v>0</v>
      </c>
      <c r="BW77" s="57">
        <v>0</v>
      </c>
      <c r="BX77" s="6" t="b">
        <f>BA77='C-1'!AW77</f>
        <v>1</v>
      </c>
      <c r="BY77" s="6" t="s">
        <v>150</v>
      </c>
      <c r="BZ77" s="142">
        <f t="shared" si="98"/>
        <v>108</v>
      </c>
      <c r="CA77" s="142">
        <v>1</v>
      </c>
      <c r="CB77" s="142">
        <v>0</v>
      </c>
      <c r="CC77" s="142">
        <v>21</v>
      </c>
      <c r="CD77" s="142">
        <v>8</v>
      </c>
      <c r="CE77" s="142">
        <v>22</v>
      </c>
      <c r="CF77" s="142">
        <v>0</v>
      </c>
      <c r="CG77" s="142">
        <v>0</v>
      </c>
      <c r="CH77" s="142">
        <v>0</v>
      </c>
      <c r="CI77" s="142">
        <v>0</v>
      </c>
      <c r="CJ77" s="142">
        <v>40</v>
      </c>
      <c r="CK77" s="142">
        <v>0</v>
      </c>
      <c r="CL77" s="142">
        <v>6</v>
      </c>
      <c r="CM77" s="142">
        <v>0</v>
      </c>
      <c r="CN77" s="142">
        <v>0</v>
      </c>
      <c r="CO77" s="142">
        <v>3</v>
      </c>
      <c r="CP77" s="142">
        <v>1</v>
      </c>
      <c r="CQ77" s="142">
        <v>0</v>
      </c>
      <c r="CR77" s="142">
        <v>5</v>
      </c>
      <c r="CS77" s="142">
        <v>1</v>
      </c>
      <c r="CT77" s="142">
        <v>0</v>
      </c>
      <c r="CU77" s="142">
        <v>0</v>
      </c>
      <c r="CV77" s="142">
        <v>0</v>
      </c>
      <c r="CW77" s="6" t="b">
        <f>+BZ77='C-1'!BP77</f>
        <v>1</v>
      </c>
      <c r="CX77" s="6" t="b">
        <f>'C-1'!BP77=SUM('C-5'!CA77:CV77)</f>
        <v>1</v>
      </c>
      <c r="CY77" s="6" t="s">
        <v>150</v>
      </c>
      <c r="CZ77" s="365">
        <f t="shared" si="99"/>
        <v>379</v>
      </c>
      <c r="DA77" s="365">
        <f t="shared" si="100"/>
        <v>7</v>
      </c>
      <c r="DB77" s="365">
        <f t="shared" si="100"/>
        <v>1</v>
      </c>
      <c r="DC77" s="365">
        <f t="shared" si="100"/>
        <v>66</v>
      </c>
      <c r="DD77" s="365">
        <f t="shared" si="100"/>
        <v>48</v>
      </c>
      <c r="DE77" s="365">
        <f t="shared" si="100"/>
        <v>33</v>
      </c>
      <c r="DF77" s="365">
        <f t="shared" si="100"/>
        <v>3</v>
      </c>
      <c r="DG77" s="365">
        <f t="shared" si="100"/>
        <v>0</v>
      </c>
      <c r="DH77" s="365">
        <f t="shared" si="100"/>
        <v>0</v>
      </c>
      <c r="DI77" s="365">
        <f t="shared" si="100"/>
        <v>0</v>
      </c>
      <c r="DJ77" s="365">
        <f t="shared" si="100"/>
        <v>175</v>
      </c>
      <c r="DK77" s="365">
        <f t="shared" si="101"/>
        <v>1</v>
      </c>
      <c r="DL77" s="365">
        <f t="shared" si="101"/>
        <v>31</v>
      </c>
      <c r="DM77" s="365">
        <f t="shared" si="101"/>
        <v>0</v>
      </c>
      <c r="DN77" s="365">
        <f t="shared" si="101"/>
        <v>0</v>
      </c>
      <c r="DO77" s="365">
        <f t="shared" si="101"/>
        <v>3</v>
      </c>
      <c r="DP77" s="365">
        <f t="shared" si="101"/>
        <v>2</v>
      </c>
      <c r="DQ77" s="365">
        <f t="shared" si="101"/>
        <v>0</v>
      </c>
      <c r="DR77" s="365">
        <f t="shared" si="101"/>
        <v>8</v>
      </c>
      <c r="DS77" s="365">
        <f t="shared" si="101"/>
        <v>1</v>
      </c>
      <c r="DT77" s="365">
        <f t="shared" si="101"/>
        <v>0</v>
      </c>
      <c r="DU77" s="365">
        <f t="shared" si="101"/>
        <v>0</v>
      </c>
      <c r="DV77" s="370">
        <f t="shared" si="102"/>
        <v>0</v>
      </c>
      <c r="DW77" s="6" t="b">
        <f>CZ77='C-1'!CM77</f>
        <v>1</v>
      </c>
    </row>
    <row r="78" spans="1:127" x14ac:dyDescent="0.35">
      <c r="A78" s="175" t="s">
        <v>536</v>
      </c>
      <c r="B78" s="179">
        <f t="shared" si="95"/>
        <v>38</v>
      </c>
      <c r="C78" s="179">
        <v>0</v>
      </c>
      <c r="D78" s="179">
        <v>0</v>
      </c>
      <c r="E78" s="179">
        <v>20</v>
      </c>
      <c r="F78" s="179">
        <v>0</v>
      </c>
      <c r="G78" s="179">
        <v>2</v>
      </c>
      <c r="H78" s="179">
        <v>0</v>
      </c>
      <c r="I78" s="179">
        <v>0</v>
      </c>
      <c r="J78" s="179">
        <v>1</v>
      </c>
      <c r="K78" s="179">
        <v>0</v>
      </c>
      <c r="L78" s="179">
        <v>0</v>
      </c>
      <c r="M78" s="179">
        <v>0</v>
      </c>
      <c r="N78" s="179">
        <v>12</v>
      </c>
      <c r="O78" s="179">
        <v>0</v>
      </c>
      <c r="P78" s="179">
        <v>0</v>
      </c>
      <c r="Q78" s="179">
        <v>2</v>
      </c>
      <c r="R78" s="179">
        <v>0</v>
      </c>
      <c r="S78" s="179">
        <v>0</v>
      </c>
      <c r="T78" s="179">
        <v>1</v>
      </c>
      <c r="U78" s="179">
        <v>0</v>
      </c>
      <c r="V78" s="179">
        <v>0</v>
      </c>
      <c r="W78" s="179">
        <v>0</v>
      </c>
      <c r="X78" s="179">
        <v>0</v>
      </c>
      <c r="Y78" s="175" t="b">
        <f>B78='C-1'!G78</f>
        <v>1</v>
      </c>
      <c r="AA78" s="175" t="s">
        <v>536</v>
      </c>
      <c r="AB78" s="57">
        <f t="shared" si="96"/>
        <v>25</v>
      </c>
      <c r="AC78" s="57">
        <v>1</v>
      </c>
      <c r="AD78" s="57">
        <v>0</v>
      </c>
      <c r="AE78" s="57">
        <v>14</v>
      </c>
      <c r="AF78" s="57">
        <v>0</v>
      </c>
      <c r="AG78" s="57">
        <v>2</v>
      </c>
      <c r="AH78" s="57">
        <v>1</v>
      </c>
      <c r="AI78" s="57">
        <v>1</v>
      </c>
      <c r="AJ78" s="158">
        <v>2</v>
      </c>
      <c r="AK78" s="158">
        <v>0</v>
      </c>
      <c r="AL78" s="158">
        <v>0</v>
      </c>
      <c r="AM78" s="158">
        <v>0</v>
      </c>
      <c r="AN78" s="158">
        <v>3</v>
      </c>
      <c r="AO78" s="57">
        <v>0</v>
      </c>
      <c r="AP78" s="57">
        <v>0</v>
      </c>
      <c r="AQ78" s="57">
        <v>0</v>
      </c>
      <c r="AR78" s="57">
        <v>1</v>
      </c>
      <c r="AS78" s="57">
        <v>0</v>
      </c>
      <c r="AT78" s="57">
        <v>0</v>
      </c>
      <c r="AU78" s="57">
        <v>0</v>
      </c>
      <c r="AV78" s="57">
        <v>0</v>
      </c>
      <c r="AW78" s="57">
        <v>0</v>
      </c>
      <c r="AX78" s="57">
        <v>0</v>
      </c>
      <c r="AY78" s="155" t="b">
        <f>AB78='C-1'!AA78</f>
        <v>1</v>
      </c>
      <c r="AZ78" s="6" t="s">
        <v>151</v>
      </c>
      <c r="BA78" s="57">
        <f t="shared" si="97"/>
        <v>32</v>
      </c>
      <c r="BB78" s="57">
        <v>0</v>
      </c>
      <c r="BC78" s="57">
        <v>0</v>
      </c>
      <c r="BD78" s="57">
        <v>11</v>
      </c>
      <c r="BE78" s="57">
        <v>0</v>
      </c>
      <c r="BF78" s="57">
        <v>7</v>
      </c>
      <c r="BG78" s="57">
        <v>0</v>
      </c>
      <c r="BH78" s="57">
        <v>0</v>
      </c>
      <c r="BI78" s="57">
        <v>10</v>
      </c>
      <c r="BJ78" s="57">
        <v>0</v>
      </c>
      <c r="BK78" s="57">
        <v>0</v>
      </c>
      <c r="BL78" s="57">
        <v>0</v>
      </c>
      <c r="BM78" s="57">
        <v>3</v>
      </c>
      <c r="BN78" s="57">
        <v>0</v>
      </c>
      <c r="BO78" s="57">
        <v>0</v>
      </c>
      <c r="BP78" s="57">
        <v>1</v>
      </c>
      <c r="BQ78" s="57">
        <v>0</v>
      </c>
      <c r="BR78" s="57">
        <v>0</v>
      </c>
      <c r="BS78" s="57">
        <v>0</v>
      </c>
      <c r="BT78" s="57">
        <v>0</v>
      </c>
      <c r="BU78" s="57">
        <v>0</v>
      </c>
      <c r="BV78" s="57">
        <v>0</v>
      </c>
      <c r="BW78" s="57">
        <v>0</v>
      </c>
      <c r="BX78" s="6" t="b">
        <f>BA78='C-1'!AW78</f>
        <v>1</v>
      </c>
      <c r="BY78" s="6" t="s">
        <v>151</v>
      </c>
      <c r="BZ78" s="142">
        <f t="shared" si="98"/>
        <v>19</v>
      </c>
      <c r="CA78" s="142">
        <v>0</v>
      </c>
      <c r="CB78" s="142">
        <v>0</v>
      </c>
      <c r="CC78" s="142">
        <v>9</v>
      </c>
      <c r="CD78" s="142">
        <v>0</v>
      </c>
      <c r="CE78" s="142">
        <v>2</v>
      </c>
      <c r="CF78" s="142">
        <v>0</v>
      </c>
      <c r="CG78" s="142">
        <v>0</v>
      </c>
      <c r="CH78" s="142">
        <v>4</v>
      </c>
      <c r="CI78" s="142">
        <v>0</v>
      </c>
      <c r="CJ78" s="142">
        <v>0</v>
      </c>
      <c r="CK78" s="142">
        <v>0</v>
      </c>
      <c r="CL78" s="142">
        <v>3</v>
      </c>
      <c r="CM78" s="142">
        <v>0</v>
      </c>
      <c r="CN78" s="142">
        <v>0</v>
      </c>
      <c r="CO78" s="142">
        <v>0</v>
      </c>
      <c r="CP78" s="142">
        <v>0</v>
      </c>
      <c r="CQ78" s="142">
        <v>0</v>
      </c>
      <c r="CR78" s="142">
        <v>0</v>
      </c>
      <c r="CS78" s="142">
        <v>1</v>
      </c>
      <c r="CT78" s="142">
        <v>0</v>
      </c>
      <c r="CU78" s="142">
        <v>0</v>
      </c>
      <c r="CV78" s="142">
        <v>0</v>
      </c>
      <c r="CW78" s="6" t="b">
        <f>+BZ78='C-1'!BP78</f>
        <v>1</v>
      </c>
      <c r="CX78" s="6" t="b">
        <f>'C-1'!BP78=SUM('C-5'!CA78:CV78)</f>
        <v>1</v>
      </c>
      <c r="CY78" s="6" t="s">
        <v>151</v>
      </c>
      <c r="CZ78" s="365">
        <f t="shared" si="99"/>
        <v>114</v>
      </c>
      <c r="DA78" s="365">
        <f t="shared" si="100"/>
        <v>1</v>
      </c>
      <c r="DB78" s="365">
        <f t="shared" si="100"/>
        <v>0</v>
      </c>
      <c r="DC78" s="365">
        <f t="shared" si="100"/>
        <v>54</v>
      </c>
      <c r="DD78" s="365">
        <f t="shared" si="100"/>
        <v>0</v>
      </c>
      <c r="DE78" s="365">
        <f t="shared" si="100"/>
        <v>13</v>
      </c>
      <c r="DF78" s="365">
        <f t="shared" si="100"/>
        <v>1</v>
      </c>
      <c r="DG78" s="365">
        <f t="shared" si="100"/>
        <v>1</v>
      </c>
      <c r="DH78" s="365">
        <f t="shared" si="100"/>
        <v>17</v>
      </c>
      <c r="DI78" s="365">
        <f t="shared" si="100"/>
        <v>0</v>
      </c>
      <c r="DJ78" s="365">
        <f t="shared" si="100"/>
        <v>0</v>
      </c>
      <c r="DK78" s="365">
        <f t="shared" si="101"/>
        <v>0</v>
      </c>
      <c r="DL78" s="365">
        <f t="shared" si="101"/>
        <v>21</v>
      </c>
      <c r="DM78" s="365">
        <f t="shared" si="101"/>
        <v>0</v>
      </c>
      <c r="DN78" s="365">
        <f t="shared" si="101"/>
        <v>0</v>
      </c>
      <c r="DO78" s="365">
        <f t="shared" si="101"/>
        <v>3</v>
      </c>
      <c r="DP78" s="365">
        <f t="shared" si="101"/>
        <v>1</v>
      </c>
      <c r="DQ78" s="365">
        <f t="shared" si="101"/>
        <v>0</v>
      </c>
      <c r="DR78" s="365">
        <f t="shared" si="101"/>
        <v>1</v>
      </c>
      <c r="DS78" s="365">
        <f t="shared" si="101"/>
        <v>1</v>
      </c>
      <c r="DT78" s="365">
        <f t="shared" si="101"/>
        <v>0</v>
      </c>
      <c r="DU78" s="365">
        <f t="shared" si="101"/>
        <v>0</v>
      </c>
      <c r="DV78" s="370">
        <f t="shared" si="102"/>
        <v>0</v>
      </c>
      <c r="DW78" s="6" t="b">
        <f>CZ78='C-1'!CM78</f>
        <v>1</v>
      </c>
    </row>
    <row r="79" spans="1:127" x14ac:dyDescent="0.35">
      <c r="A79" s="175" t="s">
        <v>537</v>
      </c>
      <c r="B79" s="179">
        <f t="shared" si="95"/>
        <v>788</v>
      </c>
      <c r="C79" s="179">
        <v>0</v>
      </c>
      <c r="D79" s="179">
        <v>0</v>
      </c>
      <c r="E79" s="179">
        <v>9</v>
      </c>
      <c r="F79" s="179">
        <v>0</v>
      </c>
      <c r="G79" s="179">
        <v>2</v>
      </c>
      <c r="H79" s="179">
        <v>1</v>
      </c>
      <c r="I79" s="179">
        <v>0</v>
      </c>
      <c r="J79" s="179">
        <v>3</v>
      </c>
      <c r="K79" s="179">
        <v>0</v>
      </c>
      <c r="L79" s="179">
        <v>0</v>
      </c>
      <c r="M79" s="179">
        <v>280</v>
      </c>
      <c r="N79" s="179">
        <v>8</v>
      </c>
      <c r="O79" s="179">
        <v>0</v>
      </c>
      <c r="P79" s="179">
        <v>0</v>
      </c>
      <c r="Q79" s="179">
        <v>1</v>
      </c>
      <c r="R79" s="179">
        <v>0</v>
      </c>
      <c r="S79" s="179">
        <v>0</v>
      </c>
      <c r="T79" s="179">
        <v>2</v>
      </c>
      <c r="U79" s="179">
        <v>482</v>
      </c>
      <c r="V79" s="179">
        <v>0</v>
      </c>
      <c r="W79" s="179">
        <v>0</v>
      </c>
      <c r="X79" s="179">
        <v>0</v>
      </c>
      <c r="Y79" s="175" t="b">
        <f>B79='C-1'!G79</f>
        <v>1</v>
      </c>
      <c r="AA79" s="175" t="s">
        <v>537</v>
      </c>
      <c r="AB79" s="57">
        <f t="shared" si="96"/>
        <v>87</v>
      </c>
      <c r="AC79" s="57">
        <v>0</v>
      </c>
      <c r="AD79" s="57">
        <v>0</v>
      </c>
      <c r="AE79" s="57">
        <v>5</v>
      </c>
      <c r="AF79" s="57">
        <v>2</v>
      </c>
      <c r="AG79" s="57">
        <v>0</v>
      </c>
      <c r="AH79" s="57">
        <v>0</v>
      </c>
      <c r="AI79" s="57">
        <v>0</v>
      </c>
      <c r="AJ79" s="158">
        <v>0</v>
      </c>
      <c r="AK79" s="158">
        <v>1</v>
      </c>
      <c r="AL79" s="158">
        <v>0</v>
      </c>
      <c r="AM79" s="158">
        <v>20</v>
      </c>
      <c r="AN79" s="158">
        <v>2</v>
      </c>
      <c r="AO79" s="57">
        <v>0</v>
      </c>
      <c r="AP79" s="57">
        <v>0</v>
      </c>
      <c r="AQ79" s="57">
        <v>0</v>
      </c>
      <c r="AR79" s="57">
        <v>0</v>
      </c>
      <c r="AS79" s="57">
        <v>0</v>
      </c>
      <c r="AT79" s="57">
        <v>2</v>
      </c>
      <c r="AU79" s="57">
        <v>55</v>
      </c>
      <c r="AV79" s="57">
        <v>0</v>
      </c>
      <c r="AW79" s="57">
        <v>0</v>
      </c>
      <c r="AX79" s="57">
        <v>0</v>
      </c>
      <c r="AY79" s="155" t="b">
        <f>AB79='C-1'!AA79</f>
        <v>1</v>
      </c>
      <c r="AZ79" s="6" t="s">
        <v>152</v>
      </c>
      <c r="BA79" s="57">
        <f t="shared" si="97"/>
        <v>39</v>
      </c>
      <c r="BB79" s="57">
        <v>0</v>
      </c>
      <c r="BC79" s="57">
        <v>0</v>
      </c>
      <c r="BD79" s="57">
        <v>2</v>
      </c>
      <c r="BE79" s="57">
        <v>1</v>
      </c>
      <c r="BF79" s="57">
        <v>0</v>
      </c>
      <c r="BG79" s="57">
        <v>1</v>
      </c>
      <c r="BH79" s="57">
        <v>0</v>
      </c>
      <c r="BI79" s="57">
        <v>0</v>
      </c>
      <c r="BJ79" s="57">
        <v>0</v>
      </c>
      <c r="BK79" s="57">
        <v>0</v>
      </c>
      <c r="BL79" s="57">
        <v>23</v>
      </c>
      <c r="BM79" s="57">
        <v>0</v>
      </c>
      <c r="BN79" s="57">
        <v>0</v>
      </c>
      <c r="BO79" s="57">
        <v>0</v>
      </c>
      <c r="BP79" s="57">
        <v>0</v>
      </c>
      <c r="BQ79" s="57">
        <v>0</v>
      </c>
      <c r="BR79" s="57">
        <v>0</v>
      </c>
      <c r="BS79" s="57">
        <v>0</v>
      </c>
      <c r="BT79" s="57">
        <v>12</v>
      </c>
      <c r="BU79" s="57">
        <v>0</v>
      </c>
      <c r="BV79" s="57">
        <v>0</v>
      </c>
      <c r="BW79" s="57">
        <v>0</v>
      </c>
      <c r="BX79" s="6" t="b">
        <f>BA79='C-1'!AW79</f>
        <v>1</v>
      </c>
      <c r="BY79" s="6" t="s">
        <v>152</v>
      </c>
      <c r="BZ79" s="142">
        <f t="shared" si="98"/>
        <v>48</v>
      </c>
      <c r="CA79" s="142">
        <v>0</v>
      </c>
      <c r="CB79" s="142">
        <v>1</v>
      </c>
      <c r="CC79" s="142">
        <v>5</v>
      </c>
      <c r="CD79" s="142">
        <v>0</v>
      </c>
      <c r="CE79" s="142">
        <v>0</v>
      </c>
      <c r="CF79" s="142">
        <v>0</v>
      </c>
      <c r="CG79" s="142">
        <v>0</v>
      </c>
      <c r="CH79" s="142">
        <v>0</v>
      </c>
      <c r="CI79" s="142">
        <v>0</v>
      </c>
      <c r="CJ79" s="142">
        <v>0</v>
      </c>
      <c r="CK79" s="142">
        <v>0</v>
      </c>
      <c r="CL79" s="142">
        <v>1</v>
      </c>
      <c r="CM79" s="142">
        <v>0</v>
      </c>
      <c r="CN79" s="142">
        <v>0</v>
      </c>
      <c r="CO79" s="142">
        <v>0</v>
      </c>
      <c r="CP79" s="142">
        <v>0</v>
      </c>
      <c r="CQ79" s="142">
        <v>0</v>
      </c>
      <c r="CR79" s="142">
        <v>0</v>
      </c>
      <c r="CS79" s="142">
        <v>41</v>
      </c>
      <c r="CT79" s="142">
        <v>0</v>
      </c>
      <c r="CU79" s="142">
        <v>0</v>
      </c>
      <c r="CV79" s="142">
        <v>0</v>
      </c>
      <c r="CW79" s="6" t="b">
        <f>+BZ79='C-1'!BP79</f>
        <v>1</v>
      </c>
      <c r="CX79" s="6" t="b">
        <f>'C-1'!BP79=SUM('C-5'!CA79:CV79)</f>
        <v>1</v>
      </c>
      <c r="CY79" s="6" t="s">
        <v>152</v>
      </c>
      <c r="CZ79" s="365">
        <f t="shared" si="99"/>
        <v>962</v>
      </c>
      <c r="DA79" s="365">
        <f t="shared" si="100"/>
        <v>0</v>
      </c>
      <c r="DB79" s="365">
        <f t="shared" si="100"/>
        <v>1</v>
      </c>
      <c r="DC79" s="365">
        <f t="shared" si="100"/>
        <v>21</v>
      </c>
      <c r="DD79" s="365">
        <f t="shared" si="100"/>
        <v>3</v>
      </c>
      <c r="DE79" s="365">
        <f t="shared" si="100"/>
        <v>2</v>
      </c>
      <c r="DF79" s="365">
        <f t="shared" si="100"/>
        <v>2</v>
      </c>
      <c r="DG79" s="365">
        <f t="shared" si="100"/>
        <v>0</v>
      </c>
      <c r="DH79" s="365">
        <f t="shared" si="100"/>
        <v>3</v>
      </c>
      <c r="DI79" s="365">
        <f t="shared" si="100"/>
        <v>1</v>
      </c>
      <c r="DJ79" s="365">
        <f t="shared" si="100"/>
        <v>0</v>
      </c>
      <c r="DK79" s="365">
        <f t="shared" si="101"/>
        <v>323</v>
      </c>
      <c r="DL79" s="365">
        <f t="shared" si="101"/>
        <v>11</v>
      </c>
      <c r="DM79" s="365">
        <f t="shared" si="101"/>
        <v>0</v>
      </c>
      <c r="DN79" s="365">
        <f t="shared" si="101"/>
        <v>0</v>
      </c>
      <c r="DO79" s="365">
        <f t="shared" si="101"/>
        <v>1</v>
      </c>
      <c r="DP79" s="365">
        <f t="shared" si="101"/>
        <v>0</v>
      </c>
      <c r="DQ79" s="365">
        <f t="shared" si="101"/>
        <v>0</v>
      </c>
      <c r="DR79" s="365">
        <f t="shared" si="101"/>
        <v>4</v>
      </c>
      <c r="DS79" s="365">
        <f t="shared" si="101"/>
        <v>590</v>
      </c>
      <c r="DT79" s="365">
        <f t="shared" si="101"/>
        <v>0</v>
      </c>
      <c r="DU79" s="365">
        <f t="shared" si="101"/>
        <v>0</v>
      </c>
      <c r="DV79" s="370">
        <f t="shared" si="102"/>
        <v>0</v>
      </c>
      <c r="DW79" s="6" t="b">
        <f>CZ79='C-1'!CM79</f>
        <v>1</v>
      </c>
    </row>
    <row r="80" spans="1:127" x14ac:dyDescent="0.35">
      <c r="A80" s="17"/>
      <c r="B80" s="57"/>
      <c r="C80" s="57"/>
      <c r="D80" s="57"/>
      <c r="E80" s="57"/>
      <c r="F80" s="57"/>
      <c r="G80" s="57"/>
      <c r="H80" s="57"/>
      <c r="I80" s="57"/>
      <c r="J80" s="57"/>
      <c r="K80" s="57"/>
      <c r="L80" s="57"/>
      <c r="M80" s="57"/>
      <c r="N80" s="57"/>
      <c r="O80" s="179"/>
      <c r="P80" s="57"/>
      <c r="Q80" s="57"/>
      <c r="R80" s="57"/>
      <c r="S80" s="57"/>
      <c r="T80" s="57"/>
      <c r="U80" s="57"/>
      <c r="V80" s="57"/>
      <c r="W80" s="146"/>
      <c r="X80" s="14"/>
      <c r="AA80" s="17"/>
      <c r="AB80" s="57"/>
      <c r="AC80" s="57"/>
      <c r="AD80" s="57"/>
      <c r="AE80" s="57"/>
      <c r="AF80" s="57"/>
      <c r="AG80" s="57"/>
      <c r="AH80" s="57"/>
      <c r="AI80" s="57"/>
      <c r="AJ80" s="158"/>
      <c r="AK80" s="158"/>
      <c r="AL80" s="158"/>
      <c r="AM80" s="158"/>
      <c r="AN80" s="158"/>
      <c r="AO80" s="57"/>
      <c r="AP80" s="57"/>
      <c r="AQ80" s="57"/>
      <c r="AR80" s="57"/>
      <c r="AS80" s="57"/>
      <c r="AT80" s="57"/>
      <c r="AU80" s="57"/>
      <c r="AV80" s="57"/>
      <c r="AW80" s="146"/>
      <c r="AX80" s="14"/>
      <c r="AY80" s="155"/>
      <c r="AZ80" s="17"/>
      <c r="BA80" s="57"/>
      <c r="BB80" s="57"/>
      <c r="BC80" s="57"/>
      <c r="BD80" s="57"/>
      <c r="BE80" s="57"/>
      <c r="BF80" s="57"/>
      <c r="BG80" s="57"/>
      <c r="BH80" s="57"/>
      <c r="BI80" s="57"/>
      <c r="BJ80" s="57"/>
      <c r="BK80" s="57"/>
      <c r="BL80" s="57"/>
      <c r="BM80" s="57"/>
      <c r="BN80" s="57"/>
      <c r="BO80" s="57"/>
      <c r="BP80" s="57"/>
      <c r="BQ80" s="57"/>
      <c r="BR80" s="57"/>
      <c r="BS80" s="57"/>
      <c r="BT80" s="57"/>
      <c r="BU80" s="57"/>
      <c r="BV80" s="146"/>
      <c r="BW80" s="14"/>
      <c r="BX80" s="6" t="b">
        <f>BA80='C-1'!AW80</f>
        <v>1</v>
      </c>
      <c r="BY80" s="17"/>
      <c r="BZ80" s="142"/>
      <c r="CA80" s="142"/>
      <c r="CB80" s="142"/>
      <c r="CC80" s="142"/>
      <c r="CD80" s="142"/>
      <c r="CE80" s="142"/>
      <c r="CF80" s="142"/>
      <c r="CG80" s="142"/>
      <c r="CH80" s="142"/>
      <c r="CI80" s="142"/>
      <c r="CJ80" s="142"/>
      <c r="CK80" s="142"/>
      <c r="CL80" s="142"/>
      <c r="CM80" s="142"/>
      <c r="CN80" s="142"/>
      <c r="CO80" s="142"/>
      <c r="CP80" s="142"/>
      <c r="CQ80" s="142"/>
      <c r="CR80" s="142"/>
      <c r="CS80" s="142"/>
      <c r="CT80" s="142"/>
      <c r="CU80" s="146"/>
      <c r="CV80" s="146"/>
      <c r="CW80" s="6" t="b">
        <f>+BZ80='C-1'!BP80</f>
        <v>1</v>
      </c>
      <c r="CX80" s="6" t="b">
        <f>'C-1'!BP80=SUM('C-5'!CA80:CV80)</f>
        <v>1</v>
      </c>
      <c r="CY80" s="17"/>
      <c r="CZ80" s="365"/>
      <c r="DA80" s="365"/>
      <c r="DB80" s="365"/>
      <c r="DC80" s="365"/>
      <c r="DD80" s="365"/>
      <c r="DE80" s="365"/>
      <c r="DF80" s="365"/>
      <c r="DG80" s="365"/>
      <c r="DH80" s="365"/>
      <c r="DI80" s="365"/>
      <c r="DJ80" s="365"/>
      <c r="DK80" s="365"/>
      <c r="DL80" s="365"/>
      <c r="DM80" s="365"/>
      <c r="DN80" s="365"/>
      <c r="DO80" s="365"/>
      <c r="DP80" s="365"/>
      <c r="DQ80" s="365"/>
      <c r="DR80" s="365"/>
      <c r="DS80" s="365"/>
      <c r="DT80" s="365"/>
      <c r="DU80" s="369"/>
      <c r="DV80" s="370"/>
      <c r="DW80" s="6" t="b">
        <f>CZ80='C-1'!CM80</f>
        <v>1</v>
      </c>
    </row>
    <row r="81" spans="1:127" x14ac:dyDescent="0.35">
      <c r="A81" s="15" t="s">
        <v>53</v>
      </c>
      <c r="B81" s="10">
        <f>SUM(B82:B87)</f>
        <v>265</v>
      </c>
      <c r="C81" s="10">
        <f>SUM(C82:C87)</f>
        <v>1</v>
      </c>
      <c r="D81" s="10">
        <f>SUM(D82:D87)</f>
        <v>0</v>
      </c>
      <c r="E81" s="10">
        <f t="shared" ref="E81:X81" si="103">SUM(E82:E87)</f>
        <v>92</v>
      </c>
      <c r="F81" s="10">
        <f t="shared" si="103"/>
        <v>29</v>
      </c>
      <c r="G81" s="10">
        <f t="shared" si="103"/>
        <v>0</v>
      </c>
      <c r="H81" s="10">
        <f t="shared" si="103"/>
        <v>0</v>
      </c>
      <c r="I81" s="10">
        <f t="shared" si="103"/>
        <v>0</v>
      </c>
      <c r="J81" s="10">
        <f t="shared" si="103"/>
        <v>2</v>
      </c>
      <c r="K81" s="10">
        <f t="shared" si="103"/>
        <v>0</v>
      </c>
      <c r="L81" s="10">
        <f t="shared" si="103"/>
        <v>0</v>
      </c>
      <c r="M81" s="10">
        <f t="shared" si="103"/>
        <v>31</v>
      </c>
      <c r="N81" s="10">
        <f t="shared" si="103"/>
        <v>49</v>
      </c>
      <c r="O81" s="188">
        <f t="shared" si="103"/>
        <v>0</v>
      </c>
      <c r="P81" s="10">
        <f t="shared" si="103"/>
        <v>0</v>
      </c>
      <c r="Q81" s="10">
        <f t="shared" si="103"/>
        <v>10</v>
      </c>
      <c r="R81" s="10">
        <f t="shared" si="103"/>
        <v>0</v>
      </c>
      <c r="S81" s="10">
        <f t="shared" si="103"/>
        <v>0</v>
      </c>
      <c r="T81" s="10">
        <f>SUM(T82:T87)</f>
        <v>0</v>
      </c>
      <c r="U81" s="10">
        <f t="shared" si="103"/>
        <v>51</v>
      </c>
      <c r="V81" s="10">
        <f t="shared" si="103"/>
        <v>0</v>
      </c>
      <c r="W81" s="10">
        <f t="shared" si="103"/>
        <v>0</v>
      </c>
      <c r="X81" s="11">
        <f t="shared" si="103"/>
        <v>0</v>
      </c>
      <c r="Y81" s="175" t="b">
        <f>B81='C-1'!G81</f>
        <v>1</v>
      </c>
      <c r="AA81" s="15" t="s">
        <v>53</v>
      </c>
      <c r="AB81" s="10">
        <f>SUM(AB82:AB87)</f>
        <v>185</v>
      </c>
      <c r="AC81" s="10">
        <f t="shared" ref="AC81:AW81" si="104">SUM(AC82:AC87)</f>
        <v>1</v>
      </c>
      <c r="AD81" s="10">
        <f t="shared" si="104"/>
        <v>1</v>
      </c>
      <c r="AE81" s="10">
        <f t="shared" si="104"/>
        <v>62</v>
      </c>
      <c r="AF81" s="10">
        <f t="shared" si="104"/>
        <v>26</v>
      </c>
      <c r="AG81" s="10">
        <f t="shared" si="104"/>
        <v>5</v>
      </c>
      <c r="AH81" s="10">
        <f t="shared" si="104"/>
        <v>0</v>
      </c>
      <c r="AI81" s="10">
        <f t="shared" si="104"/>
        <v>8</v>
      </c>
      <c r="AJ81" s="159">
        <f t="shared" si="104"/>
        <v>1</v>
      </c>
      <c r="AK81" s="159">
        <f t="shared" si="104"/>
        <v>0</v>
      </c>
      <c r="AL81" s="159">
        <f t="shared" si="104"/>
        <v>1</v>
      </c>
      <c r="AM81" s="159">
        <f t="shared" si="104"/>
        <v>15</v>
      </c>
      <c r="AN81" s="159">
        <f t="shared" si="104"/>
        <v>26</v>
      </c>
      <c r="AO81" s="10">
        <f t="shared" si="104"/>
        <v>0</v>
      </c>
      <c r="AP81" s="10">
        <f t="shared" si="104"/>
        <v>0</v>
      </c>
      <c r="AQ81" s="10">
        <f t="shared" si="104"/>
        <v>0</v>
      </c>
      <c r="AR81" s="10">
        <f t="shared" si="104"/>
        <v>0</v>
      </c>
      <c r="AS81" s="10">
        <f t="shared" si="104"/>
        <v>0</v>
      </c>
      <c r="AT81" s="10">
        <f t="shared" si="104"/>
        <v>3</v>
      </c>
      <c r="AU81" s="10">
        <f t="shared" si="104"/>
        <v>36</v>
      </c>
      <c r="AV81" s="10">
        <f t="shared" si="104"/>
        <v>0</v>
      </c>
      <c r="AW81" s="10">
        <f t="shared" si="104"/>
        <v>0</v>
      </c>
      <c r="AX81" s="11">
        <f>SUM(AX82:AX87)</f>
        <v>0</v>
      </c>
      <c r="AY81" s="155" t="b">
        <f>AB81='C-1'!AA81</f>
        <v>1</v>
      </c>
      <c r="AZ81" s="15" t="s">
        <v>53</v>
      </c>
      <c r="BA81" s="10">
        <f>SUM(BA82:BA87)</f>
        <v>231</v>
      </c>
      <c r="BB81" s="10">
        <f>SUM(BB82:BB87)</f>
        <v>1</v>
      </c>
      <c r="BC81" s="10">
        <f>SUM(BC82:BC87)</f>
        <v>1</v>
      </c>
      <c r="BD81" s="10">
        <f t="shared" ref="BD81:BW81" si="105">SUM(BD82:BD87)</f>
        <v>72</v>
      </c>
      <c r="BE81" s="10">
        <f t="shared" si="105"/>
        <v>33</v>
      </c>
      <c r="BF81" s="10">
        <f t="shared" si="105"/>
        <v>35</v>
      </c>
      <c r="BG81" s="10">
        <f t="shared" si="105"/>
        <v>1</v>
      </c>
      <c r="BH81" s="10">
        <f t="shared" si="105"/>
        <v>0</v>
      </c>
      <c r="BI81" s="10">
        <f t="shared" si="105"/>
        <v>3</v>
      </c>
      <c r="BJ81" s="10">
        <f t="shared" si="105"/>
        <v>0</v>
      </c>
      <c r="BK81" s="10">
        <f t="shared" si="105"/>
        <v>2</v>
      </c>
      <c r="BL81" s="10">
        <f t="shared" si="105"/>
        <v>14</v>
      </c>
      <c r="BM81" s="10">
        <f t="shared" si="105"/>
        <v>30</v>
      </c>
      <c r="BN81" s="10">
        <f t="shared" si="105"/>
        <v>0</v>
      </c>
      <c r="BO81" s="10">
        <f t="shared" si="105"/>
        <v>0</v>
      </c>
      <c r="BP81" s="10">
        <f t="shared" si="105"/>
        <v>5</v>
      </c>
      <c r="BQ81" s="10">
        <f t="shared" si="105"/>
        <v>0</v>
      </c>
      <c r="BR81" s="10">
        <f t="shared" si="105"/>
        <v>12</v>
      </c>
      <c r="BS81" s="10">
        <f>SUM(BS82:BS87)</f>
        <v>1</v>
      </c>
      <c r="BT81" s="10">
        <f t="shared" si="105"/>
        <v>21</v>
      </c>
      <c r="BU81" s="10">
        <f t="shared" si="105"/>
        <v>0</v>
      </c>
      <c r="BV81" s="10">
        <f t="shared" si="105"/>
        <v>0</v>
      </c>
      <c r="BW81" s="11">
        <f t="shared" si="105"/>
        <v>0</v>
      </c>
      <c r="BX81" s="6" t="b">
        <f>BA81='C-1'!AW81</f>
        <v>1</v>
      </c>
      <c r="BY81" s="15" t="s">
        <v>53</v>
      </c>
      <c r="BZ81" s="143">
        <f>SUM(BZ82:BZ87)</f>
        <v>856</v>
      </c>
      <c r="CA81" s="143">
        <f>SUM(CA82:CA87)</f>
        <v>2</v>
      </c>
      <c r="CB81" s="143">
        <f>SUM(CB82:CB87)</f>
        <v>16</v>
      </c>
      <c r="CC81" s="143">
        <f t="shared" ref="CC81:CV81" si="106">SUM(CC82:CC87)</f>
        <v>52</v>
      </c>
      <c r="CD81" s="143">
        <f t="shared" si="106"/>
        <v>22</v>
      </c>
      <c r="CE81" s="143">
        <f t="shared" si="106"/>
        <v>6</v>
      </c>
      <c r="CF81" s="143">
        <f t="shared" si="106"/>
        <v>0</v>
      </c>
      <c r="CG81" s="143">
        <f t="shared" si="106"/>
        <v>0</v>
      </c>
      <c r="CH81" s="143">
        <f t="shared" si="106"/>
        <v>6</v>
      </c>
      <c r="CI81" s="143">
        <f t="shared" si="106"/>
        <v>0</v>
      </c>
      <c r="CJ81" s="143">
        <f t="shared" si="106"/>
        <v>2</v>
      </c>
      <c r="CK81" s="143">
        <f t="shared" si="106"/>
        <v>0</v>
      </c>
      <c r="CL81" s="143">
        <f t="shared" si="106"/>
        <v>23</v>
      </c>
      <c r="CM81" s="143">
        <f t="shared" si="106"/>
        <v>0</v>
      </c>
      <c r="CN81" s="143">
        <f t="shared" si="106"/>
        <v>0</v>
      </c>
      <c r="CO81" s="143">
        <f t="shared" si="106"/>
        <v>13</v>
      </c>
      <c r="CP81" s="143">
        <f t="shared" si="106"/>
        <v>1</v>
      </c>
      <c r="CQ81" s="143">
        <f t="shared" si="106"/>
        <v>0</v>
      </c>
      <c r="CR81" s="143">
        <f t="shared" si="106"/>
        <v>5</v>
      </c>
      <c r="CS81" s="143">
        <f t="shared" si="106"/>
        <v>703</v>
      </c>
      <c r="CT81" s="143">
        <f t="shared" si="106"/>
        <v>0</v>
      </c>
      <c r="CU81" s="143">
        <f t="shared" si="106"/>
        <v>1</v>
      </c>
      <c r="CV81" s="143">
        <f t="shared" si="106"/>
        <v>4</v>
      </c>
      <c r="CW81" s="6" t="b">
        <f>+BZ81='C-1'!BP81</f>
        <v>1</v>
      </c>
      <c r="CX81" s="6" t="b">
        <f>'C-1'!BP81=SUM('C-5'!CA81:CV81)</f>
        <v>1</v>
      </c>
      <c r="CY81" s="15" t="s">
        <v>53</v>
      </c>
      <c r="CZ81" s="371">
        <f>SUM(CZ82:CZ87)</f>
        <v>1537</v>
      </c>
      <c r="DA81" s="371">
        <f>SUM(DA82:DA87)</f>
        <v>5</v>
      </c>
      <c r="DB81" s="371">
        <f>SUM(DB82:DB87)</f>
        <v>18</v>
      </c>
      <c r="DC81" s="371">
        <f t="shared" ref="DC81:DV81" si="107">SUM(DC82:DC87)</f>
        <v>278</v>
      </c>
      <c r="DD81" s="371">
        <f t="shared" si="107"/>
        <v>110</v>
      </c>
      <c r="DE81" s="371">
        <f t="shared" si="107"/>
        <v>46</v>
      </c>
      <c r="DF81" s="371">
        <f t="shared" si="107"/>
        <v>1</v>
      </c>
      <c r="DG81" s="371">
        <f t="shared" si="107"/>
        <v>8</v>
      </c>
      <c r="DH81" s="371">
        <f t="shared" si="107"/>
        <v>12</v>
      </c>
      <c r="DI81" s="371">
        <f t="shared" si="107"/>
        <v>0</v>
      </c>
      <c r="DJ81" s="371">
        <f t="shared" si="107"/>
        <v>5</v>
      </c>
      <c r="DK81" s="371">
        <f t="shared" si="107"/>
        <v>60</v>
      </c>
      <c r="DL81" s="371">
        <f t="shared" si="107"/>
        <v>128</v>
      </c>
      <c r="DM81" s="371">
        <f t="shared" si="107"/>
        <v>0</v>
      </c>
      <c r="DN81" s="371">
        <f t="shared" si="107"/>
        <v>0</v>
      </c>
      <c r="DO81" s="371">
        <f t="shared" si="107"/>
        <v>28</v>
      </c>
      <c r="DP81" s="371">
        <f t="shared" si="107"/>
        <v>1</v>
      </c>
      <c r="DQ81" s="371">
        <f t="shared" si="107"/>
        <v>12</v>
      </c>
      <c r="DR81" s="371">
        <f>SUM(DR82:DR87)</f>
        <v>9</v>
      </c>
      <c r="DS81" s="371">
        <f>SUM(DS82:DS87)</f>
        <v>811</v>
      </c>
      <c r="DT81" s="371">
        <f t="shared" si="107"/>
        <v>0</v>
      </c>
      <c r="DU81" s="371">
        <f t="shared" si="107"/>
        <v>1</v>
      </c>
      <c r="DV81" s="372">
        <f t="shared" si="107"/>
        <v>4</v>
      </c>
      <c r="DW81" s="6" t="b">
        <f>CZ81='C-1'!CM81</f>
        <v>1</v>
      </c>
    </row>
    <row r="82" spans="1:127" x14ac:dyDescent="0.35">
      <c r="A82" s="175" t="s">
        <v>407</v>
      </c>
      <c r="B82" s="179">
        <f t="shared" ref="B82:B87" si="108">SUM(C82:X82)</f>
        <v>65</v>
      </c>
      <c r="C82" s="179">
        <v>0</v>
      </c>
      <c r="D82" s="179">
        <v>0</v>
      </c>
      <c r="E82" s="179">
        <v>47</v>
      </c>
      <c r="F82" s="179">
        <v>0</v>
      </c>
      <c r="G82" s="179">
        <v>0</v>
      </c>
      <c r="H82" s="179">
        <v>0</v>
      </c>
      <c r="I82" s="179">
        <v>0</v>
      </c>
      <c r="J82" s="179">
        <v>0</v>
      </c>
      <c r="K82" s="179">
        <v>0</v>
      </c>
      <c r="L82" s="179">
        <v>0</v>
      </c>
      <c r="M82" s="179">
        <v>0</v>
      </c>
      <c r="N82" s="179">
        <v>17</v>
      </c>
      <c r="O82" s="179">
        <v>0</v>
      </c>
      <c r="P82" s="179">
        <v>0</v>
      </c>
      <c r="Q82" s="179">
        <v>0</v>
      </c>
      <c r="R82" s="179">
        <v>0</v>
      </c>
      <c r="S82" s="179">
        <v>0</v>
      </c>
      <c r="T82" s="179">
        <v>0</v>
      </c>
      <c r="U82" s="179">
        <v>1</v>
      </c>
      <c r="V82" s="179">
        <v>0</v>
      </c>
      <c r="W82" s="179">
        <v>0</v>
      </c>
      <c r="X82" s="179">
        <v>0</v>
      </c>
      <c r="Y82" s="175" t="b">
        <f>B82='C-1'!G82</f>
        <v>1</v>
      </c>
      <c r="AA82" s="175" t="s">
        <v>407</v>
      </c>
      <c r="AB82" s="57">
        <f t="shared" ref="AB82:AB87" si="109">SUM(AC82:AX82)</f>
        <v>50</v>
      </c>
      <c r="AC82" s="57">
        <v>0</v>
      </c>
      <c r="AD82" s="57">
        <v>0</v>
      </c>
      <c r="AE82" s="57">
        <v>35</v>
      </c>
      <c r="AF82" s="57">
        <v>0</v>
      </c>
      <c r="AG82" s="57">
        <v>0</v>
      </c>
      <c r="AH82" s="57">
        <v>0</v>
      </c>
      <c r="AI82" s="57">
        <v>0</v>
      </c>
      <c r="AJ82" s="158">
        <v>0</v>
      </c>
      <c r="AK82" s="158">
        <v>0</v>
      </c>
      <c r="AL82" s="158">
        <v>1</v>
      </c>
      <c r="AM82" s="158">
        <v>0</v>
      </c>
      <c r="AN82" s="158">
        <v>14</v>
      </c>
      <c r="AO82" s="57">
        <v>0</v>
      </c>
      <c r="AP82" s="57">
        <v>0</v>
      </c>
      <c r="AQ82" s="57">
        <v>0</v>
      </c>
      <c r="AR82" s="57">
        <v>0</v>
      </c>
      <c r="AS82" s="57">
        <v>0</v>
      </c>
      <c r="AT82" s="57">
        <v>0</v>
      </c>
      <c r="AU82" s="57">
        <v>0</v>
      </c>
      <c r="AV82" s="57">
        <v>0</v>
      </c>
      <c r="AW82" s="57">
        <v>0</v>
      </c>
      <c r="AX82" s="57">
        <v>0</v>
      </c>
      <c r="AY82" s="155" t="b">
        <f>AB82='C-1'!AA82</f>
        <v>1</v>
      </c>
      <c r="AZ82" s="6" t="s">
        <v>407</v>
      </c>
      <c r="BA82" s="57">
        <f t="shared" ref="BA82:BA87" si="110">SUM(BB82:BW82)</f>
        <v>96</v>
      </c>
      <c r="BB82" s="57">
        <v>0</v>
      </c>
      <c r="BC82" s="57">
        <v>1</v>
      </c>
      <c r="BD82" s="57">
        <v>44</v>
      </c>
      <c r="BE82" s="57">
        <v>17</v>
      </c>
      <c r="BF82" s="57">
        <v>16</v>
      </c>
      <c r="BG82" s="57">
        <v>1</v>
      </c>
      <c r="BH82" s="57">
        <v>0</v>
      </c>
      <c r="BI82" s="57">
        <v>0</v>
      </c>
      <c r="BJ82" s="57">
        <v>0</v>
      </c>
      <c r="BK82" s="57">
        <v>0</v>
      </c>
      <c r="BL82" s="57">
        <v>0</v>
      </c>
      <c r="BM82" s="57">
        <v>5</v>
      </c>
      <c r="BN82" s="57">
        <v>0</v>
      </c>
      <c r="BO82" s="57">
        <v>0</v>
      </c>
      <c r="BP82" s="57">
        <v>0</v>
      </c>
      <c r="BQ82" s="57">
        <v>0</v>
      </c>
      <c r="BR82" s="57">
        <v>12</v>
      </c>
      <c r="BS82" s="57">
        <v>0</v>
      </c>
      <c r="BT82" s="57">
        <v>0</v>
      </c>
      <c r="BU82" s="57">
        <v>0</v>
      </c>
      <c r="BV82" s="57">
        <v>0</v>
      </c>
      <c r="BW82" s="57">
        <v>0</v>
      </c>
      <c r="BX82" s="6" t="b">
        <f>BA82='C-1'!AW82</f>
        <v>1</v>
      </c>
      <c r="BY82" s="6" t="s">
        <v>407</v>
      </c>
      <c r="BZ82" s="142">
        <f t="shared" ref="BZ82:BZ87" si="111">SUM(CA82:CV82)</f>
        <v>25</v>
      </c>
      <c r="CA82" s="142">
        <v>1</v>
      </c>
      <c r="CB82" s="142">
        <v>2</v>
      </c>
      <c r="CC82" s="142">
        <v>14</v>
      </c>
      <c r="CD82" s="142">
        <v>2</v>
      </c>
      <c r="CE82" s="142">
        <v>0</v>
      </c>
      <c r="CF82" s="142">
        <v>0</v>
      </c>
      <c r="CG82" s="142">
        <v>0</v>
      </c>
      <c r="CH82" s="142">
        <v>0</v>
      </c>
      <c r="CI82" s="142">
        <v>0</v>
      </c>
      <c r="CJ82" s="142">
        <v>0</v>
      </c>
      <c r="CK82" s="142">
        <v>0</v>
      </c>
      <c r="CL82" s="142">
        <v>3</v>
      </c>
      <c r="CM82" s="142">
        <v>0</v>
      </c>
      <c r="CN82" s="142">
        <v>0</v>
      </c>
      <c r="CO82" s="142">
        <v>0</v>
      </c>
      <c r="CP82" s="142">
        <v>1</v>
      </c>
      <c r="CQ82" s="142">
        <v>0</v>
      </c>
      <c r="CR82" s="142">
        <v>2</v>
      </c>
      <c r="CS82" s="142">
        <v>0</v>
      </c>
      <c r="CT82" s="142">
        <v>0</v>
      </c>
      <c r="CU82" s="142">
        <v>0</v>
      </c>
      <c r="CV82" s="142">
        <v>0</v>
      </c>
      <c r="CW82" s="6" t="b">
        <f>+BZ82='C-1'!BP82</f>
        <v>1</v>
      </c>
      <c r="CX82" s="6" t="b">
        <f>'C-1'!BP82=SUM('C-5'!CA82:CV82)</f>
        <v>1</v>
      </c>
      <c r="CY82" s="6" t="s">
        <v>407</v>
      </c>
      <c r="CZ82" s="365">
        <f t="shared" ref="CZ82:CZ87" si="112">SUM(DA82:DV82)</f>
        <v>236</v>
      </c>
      <c r="DA82" s="365">
        <f t="shared" ref="DA82:DJ87" si="113">+C82+AC82+BB82+CA82</f>
        <v>1</v>
      </c>
      <c r="DB82" s="365">
        <f t="shared" si="113"/>
        <v>3</v>
      </c>
      <c r="DC82" s="365">
        <f t="shared" si="113"/>
        <v>140</v>
      </c>
      <c r="DD82" s="365">
        <f t="shared" si="113"/>
        <v>19</v>
      </c>
      <c r="DE82" s="365">
        <f t="shared" si="113"/>
        <v>16</v>
      </c>
      <c r="DF82" s="365">
        <f t="shared" si="113"/>
        <v>1</v>
      </c>
      <c r="DG82" s="365">
        <f t="shared" si="113"/>
        <v>0</v>
      </c>
      <c r="DH82" s="365">
        <f t="shared" si="113"/>
        <v>0</v>
      </c>
      <c r="DI82" s="365">
        <f t="shared" si="113"/>
        <v>0</v>
      </c>
      <c r="DJ82" s="365">
        <f t="shared" si="113"/>
        <v>1</v>
      </c>
      <c r="DK82" s="365">
        <f t="shared" ref="DK82:DU87" si="114">+M82+AM82+BL82+CK82</f>
        <v>0</v>
      </c>
      <c r="DL82" s="365">
        <f t="shared" si="114"/>
        <v>39</v>
      </c>
      <c r="DM82" s="365">
        <f t="shared" si="114"/>
        <v>0</v>
      </c>
      <c r="DN82" s="365">
        <f t="shared" si="114"/>
        <v>0</v>
      </c>
      <c r="DO82" s="365">
        <f t="shared" si="114"/>
        <v>0</v>
      </c>
      <c r="DP82" s="365">
        <f t="shared" si="114"/>
        <v>1</v>
      </c>
      <c r="DQ82" s="365">
        <f t="shared" si="114"/>
        <v>12</v>
      </c>
      <c r="DR82" s="365">
        <f t="shared" si="114"/>
        <v>2</v>
      </c>
      <c r="DS82" s="365">
        <f t="shared" si="114"/>
        <v>1</v>
      </c>
      <c r="DT82" s="365">
        <f t="shared" si="114"/>
        <v>0</v>
      </c>
      <c r="DU82" s="365">
        <f t="shared" si="114"/>
        <v>0</v>
      </c>
      <c r="DV82" s="370">
        <f t="shared" ref="DV82:DV87" si="115">+X82+AX82+BW82+CV82</f>
        <v>0</v>
      </c>
      <c r="DW82" s="6" t="b">
        <f>CZ82='C-1'!CM82</f>
        <v>1</v>
      </c>
    </row>
    <row r="83" spans="1:127" x14ac:dyDescent="0.35">
      <c r="A83" s="6" t="s">
        <v>538</v>
      </c>
      <c r="B83" s="57">
        <f t="shared" si="108"/>
        <v>20</v>
      </c>
      <c r="C83" s="179">
        <v>0</v>
      </c>
      <c r="D83" s="179">
        <v>0</v>
      </c>
      <c r="E83" s="57">
        <v>11</v>
      </c>
      <c r="F83" s="57">
        <v>6</v>
      </c>
      <c r="G83" s="57">
        <v>0</v>
      </c>
      <c r="H83" s="179">
        <v>0</v>
      </c>
      <c r="I83" s="179">
        <v>0</v>
      </c>
      <c r="J83" s="179">
        <v>0</v>
      </c>
      <c r="K83" s="179">
        <v>0</v>
      </c>
      <c r="L83" s="179">
        <v>0</v>
      </c>
      <c r="M83" s="57">
        <v>0</v>
      </c>
      <c r="N83" s="57">
        <v>3</v>
      </c>
      <c r="O83" s="179">
        <v>0</v>
      </c>
      <c r="P83" s="179">
        <v>0</v>
      </c>
      <c r="Q83" s="57">
        <v>0</v>
      </c>
      <c r="R83" s="57">
        <v>0</v>
      </c>
      <c r="S83" s="179">
        <v>0</v>
      </c>
      <c r="T83" s="57">
        <v>0</v>
      </c>
      <c r="U83" s="57">
        <v>0</v>
      </c>
      <c r="V83" s="57">
        <v>0</v>
      </c>
      <c r="W83" s="179">
        <v>0</v>
      </c>
      <c r="X83" s="57">
        <v>0</v>
      </c>
      <c r="Y83" s="175" t="b">
        <f>B83='C-1'!G83</f>
        <v>1</v>
      </c>
      <c r="AA83" s="6" t="s">
        <v>538</v>
      </c>
      <c r="AB83" s="57">
        <f t="shared" si="109"/>
        <v>14</v>
      </c>
      <c r="AC83" s="57">
        <v>0</v>
      </c>
      <c r="AD83" s="57">
        <v>0</v>
      </c>
      <c r="AE83" s="57">
        <v>9</v>
      </c>
      <c r="AF83" s="57">
        <v>1</v>
      </c>
      <c r="AG83" s="57">
        <v>0</v>
      </c>
      <c r="AH83" s="57">
        <v>0</v>
      </c>
      <c r="AI83" s="57">
        <v>0</v>
      </c>
      <c r="AJ83" s="158">
        <v>0</v>
      </c>
      <c r="AK83" s="158">
        <v>0</v>
      </c>
      <c r="AL83" s="158">
        <v>0</v>
      </c>
      <c r="AM83" s="158">
        <v>0</v>
      </c>
      <c r="AN83" s="158">
        <v>2</v>
      </c>
      <c r="AO83" s="57">
        <v>0</v>
      </c>
      <c r="AP83" s="57">
        <v>0</v>
      </c>
      <c r="AQ83" s="57">
        <v>0</v>
      </c>
      <c r="AR83" s="57">
        <v>0</v>
      </c>
      <c r="AS83" s="57">
        <v>0</v>
      </c>
      <c r="AT83" s="57">
        <v>1</v>
      </c>
      <c r="AU83" s="57">
        <v>1</v>
      </c>
      <c r="AV83" s="57">
        <v>0</v>
      </c>
      <c r="AW83" s="57">
        <v>0</v>
      </c>
      <c r="AX83" s="57">
        <v>0</v>
      </c>
      <c r="AY83" s="155" t="b">
        <f>AB83='C-1'!AA83</f>
        <v>1</v>
      </c>
      <c r="AZ83" s="6" t="s">
        <v>118</v>
      </c>
      <c r="BA83" s="57">
        <f t="shared" si="110"/>
        <v>10</v>
      </c>
      <c r="BB83" s="57">
        <v>0</v>
      </c>
      <c r="BC83" s="57">
        <v>0</v>
      </c>
      <c r="BD83" s="57">
        <v>1</v>
      </c>
      <c r="BE83" s="57">
        <v>0</v>
      </c>
      <c r="BF83" s="57">
        <v>3</v>
      </c>
      <c r="BG83" s="57">
        <v>0</v>
      </c>
      <c r="BH83" s="57">
        <v>0</v>
      </c>
      <c r="BI83" s="57">
        <v>0</v>
      </c>
      <c r="BJ83" s="57">
        <v>0</v>
      </c>
      <c r="BK83" s="57">
        <v>1</v>
      </c>
      <c r="BL83" s="57">
        <v>0</v>
      </c>
      <c r="BM83" s="57">
        <v>5</v>
      </c>
      <c r="BN83" s="57">
        <v>0</v>
      </c>
      <c r="BO83" s="57">
        <v>0</v>
      </c>
      <c r="BP83" s="57">
        <v>0</v>
      </c>
      <c r="BQ83" s="57">
        <v>0</v>
      </c>
      <c r="BR83" s="57">
        <v>0</v>
      </c>
      <c r="BS83" s="57">
        <v>0</v>
      </c>
      <c r="BT83" s="57">
        <v>0</v>
      </c>
      <c r="BU83" s="57">
        <v>0</v>
      </c>
      <c r="BV83" s="57">
        <v>0</v>
      </c>
      <c r="BW83" s="57">
        <v>0</v>
      </c>
      <c r="BX83" s="6" t="b">
        <f>BA83='C-1'!AW83</f>
        <v>1</v>
      </c>
      <c r="BY83" s="6" t="s">
        <v>118</v>
      </c>
      <c r="BZ83" s="142">
        <f t="shared" si="111"/>
        <v>8</v>
      </c>
      <c r="CA83" s="142">
        <v>0</v>
      </c>
      <c r="CB83" s="142">
        <v>0</v>
      </c>
      <c r="CC83" s="142">
        <v>3</v>
      </c>
      <c r="CD83" s="142">
        <v>0</v>
      </c>
      <c r="CE83" s="142">
        <v>1</v>
      </c>
      <c r="CF83" s="142">
        <v>0</v>
      </c>
      <c r="CG83" s="142">
        <v>0</v>
      </c>
      <c r="CH83" s="142">
        <v>0</v>
      </c>
      <c r="CI83" s="142">
        <v>0</v>
      </c>
      <c r="CJ83" s="142">
        <v>1</v>
      </c>
      <c r="CK83" s="142">
        <v>0</v>
      </c>
      <c r="CL83" s="142">
        <v>2</v>
      </c>
      <c r="CM83" s="142">
        <v>0</v>
      </c>
      <c r="CN83" s="142">
        <v>0</v>
      </c>
      <c r="CO83" s="142">
        <v>0</v>
      </c>
      <c r="CP83" s="142">
        <v>0</v>
      </c>
      <c r="CQ83" s="142">
        <v>0</v>
      </c>
      <c r="CR83" s="142">
        <v>1</v>
      </c>
      <c r="CS83" s="142">
        <v>0</v>
      </c>
      <c r="CT83" s="142">
        <v>0</v>
      </c>
      <c r="CU83" s="142">
        <v>0</v>
      </c>
      <c r="CV83" s="142">
        <v>0</v>
      </c>
      <c r="CW83" s="6" t="b">
        <f>+BZ83='C-1'!BP83</f>
        <v>1</v>
      </c>
      <c r="CX83" s="6" t="b">
        <f>'C-1'!BP83=SUM('C-5'!CA83:CV83)</f>
        <v>1</v>
      </c>
      <c r="CY83" s="6" t="s">
        <v>118</v>
      </c>
      <c r="CZ83" s="365">
        <f t="shared" si="112"/>
        <v>52</v>
      </c>
      <c r="DA83" s="365">
        <f t="shared" si="113"/>
        <v>0</v>
      </c>
      <c r="DB83" s="365">
        <f t="shared" si="113"/>
        <v>0</v>
      </c>
      <c r="DC83" s="365">
        <f t="shared" si="113"/>
        <v>24</v>
      </c>
      <c r="DD83" s="365">
        <f t="shared" si="113"/>
        <v>7</v>
      </c>
      <c r="DE83" s="365">
        <f t="shared" si="113"/>
        <v>4</v>
      </c>
      <c r="DF83" s="365">
        <f t="shared" si="113"/>
        <v>0</v>
      </c>
      <c r="DG83" s="365">
        <f t="shared" si="113"/>
        <v>0</v>
      </c>
      <c r="DH83" s="365">
        <f t="shared" si="113"/>
        <v>0</v>
      </c>
      <c r="DI83" s="365">
        <f t="shared" si="113"/>
        <v>0</v>
      </c>
      <c r="DJ83" s="365">
        <f t="shared" si="113"/>
        <v>2</v>
      </c>
      <c r="DK83" s="365">
        <f t="shared" si="114"/>
        <v>0</v>
      </c>
      <c r="DL83" s="365">
        <f t="shared" si="114"/>
        <v>12</v>
      </c>
      <c r="DM83" s="365">
        <f t="shared" si="114"/>
        <v>0</v>
      </c>
      <c r="DN83" s="365">
        <f t="shared" si="114"/>
        <v>0</v>
      </c>
      <c r="DO83" s="365">
        <f t="shared" si="114"/>
        <v>0</v>
      </c>
      <c r="DP83" s="365">
        <f t="shared" si="114"/>
        <v>0</v>
      </c>
      <c r="DQ83" s="365">
        <f t="shared" si="114"/>
        <v>0</v>
      </c>
      <c r="DR83" s="365">
        <f t="shared" si="114"/>
        <v>2</v>
      </c>
      <c r="DS83" s="365">
        <f t="shared" si="114"/>
        <v>1</v>
      </c>
      <c r="DT83" s="365">
        <f t="shared" si="114"/>
        <v>0</v>
      </c>
      <c r="DU83" s="365">
        <f t="shared" si="114"/>
        <v>0</v>
      </c>
      <c r="DV83" s="370">
        <f t="shared" si="115"/>
        <v>0</v>
      </c>
      <c r="DW83" s="6" t="b">
        <f>CZ83='C-1'!CM83</f>
        <v>1</v>
      </c>
    </row>
    <row r="84" spans="1:127" x14ac:dyDescent="0.35">
      <c r="A84" s="16" t="s">
        <v>173</v>
      </c>
      <c r="B84" s="57">
        <f t="shared" si="108"/>
        <v>109</v>
      </c>
      <c r="C84" s="179">
        <v>1</v>
      </c>
      <c r="D84" s="179">
        <v>0</v>
      </c>
      <c r="E84" s="57">
        <v>7</v>
      </c>
      <c r="F84" s="57">
        <v>3</v>
      </c>
      <c r="G84" s="57">
        <v>0</v>
      </c>
      <c r="H84" s="179">
        <v>0</v>
      </c>
      <c r="I84" s="179">
        <v>0</v>
      </c>
      <c r="J84" s="57">
        <v>1</v>
      </c>
      <c r="K84" s="179">
        <v>0</v>
      </c>
      <c r="L84" s="179">
        <v>0</v>
      </c>
      <c r="M84" s="57">
        <v>31</v>
      </c>
      <c r="N84" s="57">
        <v>7</v>
      </c>
      <c r="O84" s="179">
        <v>0</v>
      </c>
      <c r="P84" s="179">
        <v>0</v>
      </c>
      <c r="Q84" s="57">
        <v>10</v>
      </c>
      <c r="R84" s="57">
        <v>0</v>
      </c>
      <c r="S84" s="179">
        <v>0</v>
      </c>
      <c r="T84" s="57">
        <v>0</v>
      </c>
      <c r="U84" s="57">
        <v>49</v>
      </c>
      <c r="V84" s="57">
        <v>0</v>
      </c>
      <c r="W84" s="179">
        <v>0</v>
      </c>
      <c r="X84" s="57">
        <v>0</v>
      </c>
      <c r="Y84" s="175" t="b">
        <f>B84='C-1'!G84</f>
        <v>1</v>
      </c>
      <c r="AA84" s="16" t="s">
        <v>173</v>
      </c>
      <c r="AB84" s="57">
        <f t="shared" si="109"/>
        <v>79</v>
      </c>
      <c r="AC84" s="57">
        <v>1</v>
      </c>
      <c r="AD84" s="57">
        <v>1</v>
      </c>
      <c r="AE84" s="57">
        <v>6</v>
      </c>
      <c r="AF84" s="57">
        <v>8</v>
      </c>
      <c r="AG84" s="57">
        <v>0</v>
      </c>
      <c r="AH84" s="57">
        <v>0</v>
      </c>
      <c r="AI84" s="57">
        <v>8</v>
      </c>
      <c r="AJ84" s="158">
        <v>1</v>
      </c>
      <c r="AK84" s="158">
        <v>0</v>
      </c>
      <c r="AL84" s="158">
        <v>0</v>
      </c>
      <c r="AM84" s="158">
        <v>15</v>
      </c>
      <c r="AN84" s="158">
        <v>5</v>
      </c>
      <c r="AO84" s="57">
        <v>0</v>
      </c>
      <c r="AP84" s="57">
        <v>0</v>
      </c>
      <c r="AQ84" s="57">
        <v>0</v>
      </c>
      <c r="AR84" s="57">
        <v>0</v>
      </c>
      <c r="AS84" s="57">
        <v>0</v>
      </c>
      <c r="AT84" s="57">
        <v>1</v>
      </c>
      <c r="AU84" s="57">
        <v>33</v>
      </c>
      <c r="AV84" s="57">
        <v>0</v>
      </c>
      <c r="AW84" s="57">
        <v>0</v>
      </c>
      <c r="AX84" s="57">
        <v>0</v>
      </c>
      <c r="AY84" s="155" t="b">
        <f>AB84='C-1'!AA84</f>
        <v>1</v>
      </c>
      <c r="AZ84" s="16" t="s">
        <v>173</v>
      </c>
      <c r="BA84" s="57">
        <f>SUM(BB84:BW84)</f>
        <v>60</v>
      </c>
      <c r="BB84" s="57">
        <v>1</v>
      </c>
      <c r="BC84" s="57">
        <v>0</v>
      </c>
      <c r="BD84" s="57">
        <v>4</v>
      </c>
      <c r="BE84" s="57">
        <v>4</v>
      </c>
      <c r="BF84" s="57">
        <v>2</v>
      </c>
      <c r="BG84" s="57">
        <v>0</v>
      </c>
      <c r="BH84" s="57">
        <v>0</v>
      </c>
      <c r="BI84" s="57">
        <v>2</v>
      </c>
      <c r="BJ84" s="57">
        <v>0</v>
      </c>
      <c r="BK84" s="57">
        <v>0</v>
      </c>
      <c r="BL84" s="57">
        <v>13</v>
      </c>
      <c r="BM84" s="57">
        <v>8</v>
      </c>
      <c r="BN84" s="57">
        <v>0</v>
      </c>
      <c r="BO84" s="57">
        <v>0</v>
      </c>
      <c r="BP84" s="57">
        <v>4</v>
      </c>
      <c r="BQ84" s="57">
        <v>0</v>
      </c>
      <c r="BR84" s="57">
        <v>0</v>
      </c>
      <c r="BS84" s="57">
        <v>1</v>
      </c>
      <c r="BT84" s="57">
        <v>21</v>
      </c>
      <c r="BU84" s="57">
        <v>0</v>
      </c>
      <c r="BV84" s="57">
        <v>0</v>
      </c>
      <c r="BW84" s="57">
        <v>0</v>
      </c>
      <c r="BX84" s="6" t="b">
        <f>BA84='C-1'!AW84</f>
        <v>1</v>
      </c>
      <c r="BY84" s="16" t="s">
        <v>173</v>
      </c>
      <c r="BZ84" s="142">
        <f t="shared" si="111"/>
        <v>769</v>
      </c>
      <c r="CA84" s="142">
        <v>1</v>
      </c>
      <c r="CB84" s="142">
        <v>14</v>
      </c>
      <c r="CC84" s="142">
        <v>14</v>
      </c>
      <c r="CD84" s="142">
        <v>3</v>
      </c>
      <c r="CE84" s="142">
        <v>2</v>
      </c>
      <c r="CF84" s="142">
        <v>0</v>
      </c>
      <c r="CG84" s="142">
        <v>0</v>
      </c>
      <c r="CH84" s="142">
        <v>4</v>
      </c>
      <c r="CI84" s="142">
        <v>0</v>
      </c>
      <c r="CJ84" s="142">
        <v>1</v>
      </c>
      <c r="CK84" s="142">
        <v>0</v>
      </c>
      <c r="CL84" s="142">
        <v>9</v>
      </c>
      <c r="CM84" s="142">
        <v>0</v>
      </c>
      <c r="CN84" s="142">
        <v>0</v>
      </c>
      <c r="CO84" s="142">
        <v>13</v>
      </c>
      <c r="CP84" s="142">
        <v>0</v>
      </c>
      <c r="CQ84" s="142">
        <v>0</v>
      </c>
      <c r="CR84" s="142">
        <v>2</v>
      </c>
      <c r="CS84" s="142">
        <v>703</v>
      </c>
      <c r="CT84" s="142">
        <v>0</v>
      </c>
      <c r="CU84" s="142">
        <v>1</v>
      </c>
      <c r="CV84" s="142">
        <v>2</v>
      </c>
      <c r="CW84" s="6" t="b">
        <f>+BZ84='C-1'!BP84</f>
        <v>1</v>
      </c>
      <c r="CX84" s="6" t="b">
        <f>'C-1'!BP84=SUM('C-5'!CA84:CV84)</f>
        <v>1</v>
      </c>
      <c r="CY84" s="16" t="s">
        <v>173</v>
      </c>
      <c r="CZ84" s="365">
        <f t="shared" si="112"/>
        <v>1017</v>
      </c>
      <c r="DA84" s="365">
        <f t="shared" si="113"/>
        <v>4</v>
      </c>
      <c r="DB84" s="365">
        <f t="shared" si="113"/>
        <v>15</v>
      </c>
      <c r="DC84" s="365">
        <f t="shared" si="113"/>
        <v>31</v>
      </c>
      <c r="DD84" s="365">
        <f t="shared" si="113"/>
        <v>18</v>
      </c>
      <c r="DE84" s="365">
        <f t="shared" si="113"/>
        <v>4</v>
      </c>
      <c r="DF84" s="365">
        <f t="shared" si="113"/>
        <v>0</v>
      </c>
      <c r="DG84" s="365">
        <f t="shared" si="113"/>
        <v>8</v>
      </c>
      <c r="DH84" s="365">
        <f t="shared" si="113"/>
        <v>8</v>
      </c>
      <c r="DI84" s="365">
        <f t="shared" si="113"/>
        <v>0</v>
      </c>
      <c r="DJ84" s="365">
        <f t="shared" si="113"/>
        <v>1</v>
      </c>
      <c r="DK84" s="365">
        <f t="shared" si="114"/>
        <v>59</v>
      </c>
      <c r="DL84" s="365">
        <f t="shared" si="114"/>
        <v>29</v>
      </c>
      <c r="DM84" s="365">
        <f t="shared" si="114"/>
        <v>0</v>
      </c>
      <c r="DN84" s="365">
        <f t="shared" si="114"/>
        <v>0</v>
      </c>
      <c r="DO84" s="365">
        <f t="shared" si="114"/>
        <v>27</v>
      </c>
      <c r="DP84" s="365">
        <f t="shared" si="114"/>
        <v>0</v>
      </c>
      <c r="DQ84" s="365">
        <f t="shared" si="114"/>
        <v>0</v>
      </c>
      <c r="DR84" s="365">
        <f t="shared" si="114"/>
        <v>4</v>
      </c>
      <c r="DS84" s="365">
        <f t="shared" si="114"/>
        <v>806</v>
      </c>
      <c r="DT84" s="365">
        <f t="shared" si="114"/>
        <v>0</v>
      </c>
      <c r="DU84" s="365">
        <f t="shared" si="114"/>
        <v>1</v>
      </c>
      <c r="DV84" s="370">
        <f t="shared" si="115"/>
        <v>2</v>
      </c>
      <c r="DW84" s="6" t="b">
        <f>CZ84='C-1'!CM84</f>
        <v>1</v>
      </c>
    </row>
    <row r="85" spans="1:127" x14ac:dyDescent="0.35">
      <c r="A85" s="6" t="s">
        <v>539</v>
      </c>
      <c r="B85" s="57">
        <f t="shared" si="108"/>
        <v>43</v>
      </c>
      <c r="C85" s="179">
        <v>0</v>
      </c>
      <c r="D85" s="179">
        <v>0</v>
      </c>
      <c r="E85" s="57">
        <v>15</v>
      </c>
      <c r="F85" s="57">
        <v>16</v>
      </c>
      <c r="G85" s="57">
        <v>0</v>
      </c>
      <c r="H85" s="179">
        <v>0</v>
      </c>
      <c r="I85" s="179">
        <v>0</v>
      </c>
      <c r="J85" s="57">
        <v>0</v>
      </c>
      <c r="K85" s="179">
        <v>0</v>
      </c>
      <c r="L85" s="179">
        <v>0</v>
      </c>
      <c r="M85" s="57">
        <v>0</v>
      </c>
      <c r="N85" s="57">
        <v>12</v>
      </c>
      <c r="O85" s="179">
        <v>0</v>
      </c>
      <c r="P85" s="179">
        <v>0</v>
      </c>
      <c r="Q85" s="57">
        <v>0</v>
      </c>
      <c r="R85" s="57">
        <v>0</v>
      </c>
      <c r="S85" s="179">
        <v>0</v>
      </c>
      <c r="T85" s="57">
        <v>0</v>
      </c>
      <c r="U85" s="57">
        <v>0</v>
      </c>
      <c r="V85" s="57">
        <v>0</v>
      </c>
      <c r="W85" s="179">
        <v>0</v>
      </c>
      <c r="X85" s="57">
        <v>0</v>
      </c>
      <c r="Y85" s="175" t="b">
        <f>B85='C-1'!G85</f>
        <v>1</v>
      </c>
      <c r="AA85" s="6" t="s">
        <v>539</v>
      </c>
      <c r="AB85" s="57">
        <f t="shared" si="109"/>
        <v>25</v>
      </c>
      <c r="AC85" s="57">
        <v>0</v>
      </c>
      <c r="AD85" s="57">
        <v>0</v>
      </c>
      <c r="AE85" s="57">
        <v>5</v>
      </c>
      <c r="AF85" s="57">
        <v>15</v>
      </c>
      <c r="AG85" s="57">
        <v>2</v>
      </c>
      <c r="AH85" s="57">
        <v>0</v>
      </c>
      <c r="AI85" s="57">
        <v>0</v>
      </c>
      <c r="AJ85" s="158">
        <v>0</v>
      </c>
      <c r="AK85" s="158">
        <v>0</v>
      </c>
      <c r="AL85" s="158">
        <v>0</v>
      </c>
      <c r="AM85" s="158">
        <v>0</v>
      </c>
      <c r="AN85" s="158">
        <v>2</v>
      </c>
      <c r="AO85" s="57">
        <v>0</v>
      </c>
      <c r="AP85" s="57">
        <v>0</v>
      </c>
      <c r="AQ85" s="57">
        <v>0</v>
      </c>
      <c r="AR85" s="57">
        <v>0</v>
      </c>
      <c r="AS85" s="57">
        <v>0</v>
      </c>
      <c r="AT85" s="57">
        <v>0</v>
      </c>
      <c r="AU85" s="57">
        <v>1</v>
      </c>
      <c r="AV85" s="57">
        <v>0</v>
      </c>
      <c r="AW85" s="57">
        <v>0</v>
      </c>
      <c r="AX85" s="57">
        <v>0</v>
      </c>
      <c r="AY85" s="155" t="b">
        <f>AB85='C-1'!AA85</f>
        <v>1</v>
      </c>
      <c r="AZ85" s="6" t="s">
        <v>153</v>
      </c>
      <c r="BA85" s="57">
        <f t="shared" si="110"/>
        <v>29</v>
      </c>
      <c r="BB85" s="57">
        <v>0</v>
      </c>
      <c r="BC85" s="57">
        <v>0</v>
      </c>
      <c r="BD85" s="57">
        <v>6</v>
      </c>
      <c r="BE85" s="57">
        <v>8</v>
      </c>
      <c r="BF85" s="57">
        <v>7</v>
      </c>
      <c r="BG85" s="57">
        <v>0</v>
      </c>
      <c r="BH85" s="57">
        <v>0</v>
      </c>
      <c r="BI85" s="57">
        <v>1</v>
      </c>
      <c r="BJ85" s="57">
        <v>0</v>
      </c>
      <c r="BK85" s="57">
        <v>1</v>
      </c>
      <c r="BL85" s="57">
        <v>0</v>
      </c>
      <c r="BM85" s="57">
        <v>5</v>
      </c>
      <c r="BN85" s="57">
        <v>0</v>
      </c>
      <c r="BO85" s="57">
        <v>0</v>
      </c>
      <c r="BP85" s="57">
        <v>1</v>
      </c>
      <c r="BQ85" s="57">
        <v>0</v>
      </c>
      <c r="BR85" s="57">
        <v>0</v>
      </c>
      <c r="BS85" s="57">
        <v>0</v>
      </c>
      <c r="BT85" s="57">
        <v>0</v>
      </c>
      <c r="BU85" s="57">
        <v>0</v>
      </c>
      <c r="BV85" s="57">
        <v>0</v>
      </c>
      <c r="BW85" s="57">
        <v>0</v>
      </c>
      <c r="BX85" s="6" t="b">
        <f>BA85='C-1'!AW85</f>
        <v>1</v>
      </c>
      <c r="BY85" s="6" t="s">
        <v>153</v>
      </c>
      <c r="BZ85" s="142">
        <f t="shared" si="111"/>
        <v>26</v>
      </c>
      <c r="CA85" s="142">
        <v>0</v>
      </c>
      <c r="CB85" s="142">
        <v>0</v>
      </c>
      <c r="CC85" s="142">
        <v>9</v>
      </c>
      <c r="CD85" s="142">
        <v>12</v>
      </c>
      <c r="CE85" s="142">
        <v>2</v>
      </c>
      <c r="CF85" s="142">
        <v>0</v>
      </c>
      <c r="CG85" s="142">
        <v>0</v>
      </c>
      <c r="CH85" s="142">
        <v>0</v>
      </c>
      <c r="CI85" s="142">
        <v>0</v>
      </c>
      <c r="CJ85" s="142">
        <v>0</v>
      </c>
      <c r="CK85" s="142">
        <v>0</v>
      </c>
      <c r="CL85" s="142">
        <v>2</v>
      </c>
      <c r="CM85" s="142">
        <v>0</v>
      </c>
      <c r="CN85" s="142">
        <v>0</v>
      </c>
      <c r="CO85" s="142">
        <v>0</v>
      </c>
      <c r="CP85" s="142">
        <v>0</v>
      </c>
      <c r="CQ85" s="142">
        <v>0</v>
      </c>
      <c r="CR85" s="142">
        <v>0</v>
      </c>
      <c r="CS85" s="142">
        <v>0</v>
      </c>
      <c r="CT85" s="142">
        <v>0</v>
      </c>
      <c r="CU85" s="142">
        <v>0</v>
      </c>
      <c r="CV85" s="142">
        <v>1</v>
      </c>
      <c r="CW85" s="6" t="b">
        <f>+BZ85='C-1'!BP85</f>
        <v>1</v>
      </c>
      <c r="CX85" s="6" t="b">
        <f>'C-1'!BP85=SUM('C-5'!CA85:CV85)</f>
        <v>1</v>
      </c>
      <c r="CY85" s="6" t="s">
        <v>153</v>
      </c>
      <c r="CZ85" s="365">
        <f t="shared" si="112"/>
        <v>123</v>
      </c>
      <c r="DA85" s="365">
        <f t="shared" si="113"/>
        <v>0</v>
      </c>
      <c r="DB85" s="365">
        <f t="shared" si="113"/>
        <v>0</v>
      </c>
      <c r="DC85" s="365">
        <f t="shared" si="113"/>
        <v>35</v>
      </c>
      <c r="DD85" s="365">
        <f t="shared" si="113"/>
        <v>51</v>
      </c>
      <c r="DE85" s="365">
        <f t="shared" si="113"/>
        <v>11</v>
      </c>
      <c r="DF85" s="365">
        <f t="shared" si="113"/>
        <v>0</v>
      </c>
      <c r="DG85" s="365">
        <f t="shared" si="113"/>
        <v>0</v>
      </c>
      <c r="DH85" s="365">
        <f t="shared" si="113"/>
        <v>1</v>
      </c>
      <c r="DI85" s="365">
        <f t="shared" si="113"/>
        <v>0</v>
      </c>
      <c r="DJ85" s="365">
        <f t="shared" si="113"/>
        <v>1</v>
      </c>
      <c r="DK85" s="365">
        <f t="shared" si="114"/>
        <v>0</v>
      </c>
      <c r="DL85" s="365">
        <f t="shared" si="114"/>
        <v>21</v>
      </c>
      <c r="DM85" s="365">
        <f t="shared" si="114"/>
        <v>0</v>
      </c>
      <c r="DN85" s="365">
        <f t="shared" si="114"/>
        <v>0</v>
      </c>
      <c r="DO85" s="365">
        <f t="shared" si="114"/>
        <v>1</v>
      </c>
      <c r="DP85" s="365">
        <f t="shared" si="114"/>
        <v>0</v>
      </c>
      <c r="DQ85" s="365">
        <f t="shared" si="114"/>
        <v>0</v>
      </c>
      <c r="DR85" s="365">
        <f t="shared" si="114"/>
        <v>0</v>
      </c>
      <c r="DS85" s="365">
        <f t="shared" si="114"/>
        <v>1</v>
      </c>
      <c r="DT85" s="365">
        <f t="shared" si="114"/>
        <v>0</v>
      </c>
      <c r="DU85" s="365">
        <f t="shared" si="114"/>
        <v>0</v>
      </c>
      <c r="DV85" s="370">
        <f t="shared" si="115"/>
        <v>1</v>
      </c>
      <c r="DW85" s="6" t="b">
        <f>CZ85='C-1'!CM85</f>
        <v>1</v>
      </c>
    </row>
    <row r="86" spans="1:127" x14ac:dyDescent="0.35">
      <c r="A86" s="6" t="s">
        <v>540</v>
      </c>
      <c r="B86" s="57">
        <f t="shared" si="108"/>
        <v>10</v>
      </c>
      <c r="C86" s="179">
        <v>0</v>
      </c>
      <c r="D86" s="179">
        <v>0</v>
      </c>
      <c r="E86" s="57">
        <v>5</v>
      </c>
      <c r="F86" s="57">
        <v>2</v>
      </c>
      <c r="G86" s="57">
        <v>0</v>
      </c>
      <c r="H86" s="179">
        <v>0</v>
      </c>
      <c r="I86" s="179">
        <v>0</v>
      </c>
      <c r="J86" s="57">
        <v>0</v>
      </c>
      <c r="K86" s="179">
        <v>0</v>
      </c>
      <c r="L86" s="179">
        <v>0</v>
      </c>
      <c r="M86" s="57">
        <v>0</v>
      </c>
      <c r="N86" s="57">
        <v>3</v>
      </c>
      <c r="O86" s="179">
        <v>0</v>
      </c>
      <c r="P86" s="179">
        <v>0</v>
      </c>
      <c r="Q86" s="57">
        <v>0</v>
      </c>
      <c r="R86" s="57">
        <v>0</v>
      </c>
      <c r="S86" s="179">
        <v>0</v>
      </c>
      <c r="T86" s="57">
        <v>0</v>
      </c>
      <c r="U86" s="57">
        <v>0</v>
      </c>
      <c r="V86" s="57">
        <v>0</v>
      </c>
      <c r="W86" s="179">
        <v>0</v>
      </c>
      <c r="X86" s="57">
        <v>0</v>
      </c>
      <c r="Y86" s="175" t="b">
        <f>B86='C-1'!G86</f>
        <v>1</v>
      </c>
      <c r="AA86" s="6" t="s">
        <v>540</v>
      </c>
      <c r="AB86" s="57">
        <f t="shared" si="109"/>
        <v>3</v>
      </c>
      <c r="AC86" s="57">
        <v>0</v>
      </c>
      <c r="AD86" s="57">
        <v>0</v>
      </c>
      <c r="AE86" s="57">
        <v>2</v>
      </c>
      <c r="AF86" s="57">
        <v>0</v>
      </c>
      <c r="AG86" s="57">
        <v>1</v>
      </c>
      <c r="AH86" s="57">
        <v>0</v>
      </c>
      <c r="AI86" s="57">
        <v>0</v>
      </c>
      <c r="AJ86" s="158">
        <v>0</v>
      </c>
      <c r="AK86" s="158">
        <v>0</v>
      </c>
      <c r="AL86" s="158">
        <v>0</v>
      </c>
      <c r="AM86" s="158">
        <v>0</v>
      </c>
      <c r="AN86" s="158">
        <v>0</v>
      </c>
      <c r="AO86" s="57">
        <v>0</v>
      </c>
      <c r="AP86" s="57">
        <v>0</v>
      </c>
      <c r="AQ86" s="57">
        <v>0</v>
      </c>
      <c r="AR86" s="57">
        <v>0</v>
      </c>
      <c r="AS86" s="57">
        <v>0</v>
      </c>
      <c r="AT86" s="57">
        <v>0</v>
      </c>
      <c r="AU86" s="57">
        <v>0</v>
      </c>
      <c r="AV86" s="57">
        <v>0</v>
      </c>
      <c r="AW86" s="57">
        <v>0</v>
      </c>
      <c r="AX86" s="57">
        <v>0</v>
      </c>
      <c r="AY86" s="155" t="b">
        <f>AB86='C-1'!AA86</f>
        <v>1</v>
      </c>
      <c r="AZ86" s="6" t="s">
        <v>154</v>
      </c>
      <c r="BA86" s="57">
        <f t="shared" si="110"/>
        <v>12</v>
      </c>
      <c r="BB86" s="57">
        <v>0</v>
      </c>
      <c r="BC86" s="57">
        <v>0</v>
      </c>
      <c r="BD86" s="57">
        <v>8</v>
      </c>
      <c r="BE86" s="57">
        <v>1</v>
      </c>
      <c r="BF86" s="57">
        <v>1</v>
      </c>
      <c r="BG86" s="57">
        <v>0</v>
      </c>
      <c r="BH86" s="57">
        <v>0</v>
      </c>
      <c r="BI86" s="57">
        <v>0</v>
      </c>
      <c r="BJ86" s="57">
        <v>0</v>
      </c>
      <c r="BK86" s="57">
        <v>0</v>
      </c>
      <c r="BL86" s="57">
        <v>0</v>
      </c>
      <c r="BM86" s="57">
        <v>2</v>
      </c>
      <c r="BN86" s="57">
        <v>0</v>
      </c>
      <c r="BO86" s="57">
        <v>0</v>
      </c>
      <c r="BP86" s="57">
        <v>0</v>
      </c>
      <c r="BQ86" s="57">
        <v>0</v>
      </c>
      <c r="BR86" s="57">
        <v>0</v>
      </c>
      <c r="BS86" s="57">
        <v>0</v>
      </c>
      <c r="BT86" s="57">
        <v>0</v>
      </c>
      <c r="BU86" s="57">
        <v>0</v>
      </c>
      <c r="BV86" s="57">
        <v>0</v>
      </c>
      <c r="BW86" s="57">
        <v>0</v>
      </c>
      <c r="BX86" s="6" t="b">
        <f>BA86='C-1'!AW86</f>
        <v>1</v>
      </c>
      <c r="BY86" s="6" t="s">
        <v>154</v>
      </c>
      <c r="BZ86" s="142">
        <f t="shared" si="111"/>
        <v>9</v>
      </c>
      <c r="CA86" s="142">
        <v>0</v>
      </c>
      <c r="CB86" s="142">
        <v>0</v>
      </c>
      <c r="CC86" s="142">
        <v>5</v>
      </c>
      <c r="CD86" s="142">
        <v>3</v>
      </c>
      <c r="CE86" s="142">
        <v>0</v>
      </c>
      <c r="CF86" s="142">
        <v>0</v>
      </c>
      <c r="CG86" s="142">
        <v>0</v>
      </c>
      <c r="CH86" s="142">
        <v>0</v>
      </c>
      <c r="CI86" s="142">
        <v>0</v>
      </c>
      <c r="CJ86" s="142">
        <v>0</v>
      </c>
      <c r="CK86" s="142">
        <v>0</v>
      </c>
      <c r="CL86" s="142">
        <v>1</v>
      </c>
      <c r="CM86" s="142">
        <v>0</v>
      </c>
      <c r="CN86" s="142">
        <v>0</v>
      </c>
      <c r="CO86" s="142">
        <v>0</v>
      </c>
      <c r="CP86" s="142">
        <v>0</v>
      </c>
      <c r="CQ86" s="142">
        <v>0</v>
      </c>
      <c r="CR86" s="142">
        <v>0</v>
      </c>
      <c r="CS86" s="142">
        <v>0</v>
      </c>
      <c r="CT86" s="142">
        <v>0</v>
      </c>
      <c r="CU86" s="142">
        <v>0</v>
      </c>
      <c r="CV86" s="142">
        <v>0</v>
      </c>
      <c r="CW86" s="6" t="b">
        <f>+BZ86='C-1'!BP86</f>
        <v>1</v>
      </c>
      <c r="CX86" s="6" t="b">
        <f>'C-1'!BP86=SUM('C-5'!CA86:CV86)</f>
        <v>1</v>
      </c>
      <c r="CY86" s="6" t="s">
        <v>154</v>
      </c>
      <c r="CZ86" s="365">
        <f t="shared" si="112"/>
        <v>34</v>
      </c>
      <c r="DA86" s="365">
        <f t="shared" si="113"/>
        <v>0</v>
      </c>
      <c r="DB86" s="365">
        <f t="shared" si="113"/>
        <v>0</v>
      </c>
      <c r="DC86" s="365">
        <f t="shared" si="113"/>
        <v>20</v>
      </c>
      <c r="DD86" s="365">
        <f t="shared" si="113"/>
        <v>6</v>
      </c>
      <c r="DE86" s="365">
        <f t="shared" si="113"/>
        <v>2</v>
      </c>
      <c r="DF86" s="365">
        <f t="shared" si="113"/>
        <v>0</v>
      </c>
      <c r="DG86" s="365">
        <f t="shared" si="113"/>
        <v>0</v>
      </c>
      <c r="DH86" s="365">
        <f t="shared" si="113"/>
        <v>0</v>
      </c>
      <c r="DI86" s="365">
        <f t="shared" si="113"/>
        <v>0</v>
      </c>
      <c r="DJ86" s="365">
        <f t="shared" si="113"/>
        <v>0</v>
      </c>
      <c r="DK86" s="365">
        <f t="shared" si="114"/>
        <v>0</v>
      </c>
      <c r="DL86" s="365">
        <f t="shared" si="114"/>
        <v>6</v>
      </c>
      <c r="DM86" s="365">
        <f t="shared" si="114"/>
        <v>0</v>
      </c>
      <c r="DN86" s="365">
        <f t="shared" si="114"/>
        <v>0</v>
      </c>
      <c r="DO86" s="365">
        <f t="shared" si="114"/>
        <v>0</v>
      </c>
      <c r="DP86" s="365">
        <f t="shared" si="114"/>
        <v>0</v>
      </c>
      <c r="DQ86" s="365">
        <f t="shared" si="114"/>
        <v>0</v>
      </c>
      <c r="DR86" s="365">
        <f t="shared" si="114"/>
        <v>0</v>
      </c>
      <c r="DS86" s="365">
        <f t="shared" si="114"/>
        <v>0</v>
      </c>
      <c r="DT86" s="365">
        <f t="shared" si="114"/>
        <v>0</v>
      </c>
      <c r="DU86" s="365">
        <f t="shared" si="114"/>
        <v>0</v>
      </c>
      <c r="DV86" s="370">
        <f t="shared" si="115"/>
        <v>0</v>
      </c>
      <c r="DW86" s="6" t="b">
        <f>CZ86='C-1'!CM86</f>
        <v>1</v>
      </c>
    </row>
    <row r="87" spans="1:127" x14ac:dyDescent="0.35">
      <c r="A87" s="6" t="s">
        <v>541</v>
      </c>
      <c r="B87" s="57">
        <f t="shared" si="108"/>
        <v>18</v>
      </c>
      <c r="C87" s="179">
        <v>0</v>
      </c>
      <c r="D87" s="179">
        <v>0</v>
      </c>
      <c r="E87" s="57">
        <v>7</v>
      </c>
      <c r="F87" s="57">
        <v>2</v>
      </c>
      <c r="G87" s="57">
        <v>0</v>
      </c>
      <c r="H87" s="179">
        <v>0</v>
      </c>
      <c r="I87" s="179">
        <v>0</v>
      </c>
      <c r="J87" s="57">
        <v>1</v>
      </c>
      <c r="K87" s="57">
        <v>0</v>
      </c>
      <c r="L87" s="57">
        <v>0</v>
      </c>
      <c r="M87" s="57">
        <v>0</v>
      </c>
      <c r="N87" s="57">
        <v>7</v>
      </c>
      <c r="O87" s="179">
        <v>0</v>
      </c>
      <c r="P87" s="179">
        <v>0</v>
      </c>
      <c r="Q87" s="57">
        <v>0</v>
      </c>
      <c r="R87" s="57">
        <v>0</v>
      </c>
      <c r="S87" s="179">
        <v>0</v>
      </c>
      <c r="T87" s="57">
        <v>0</v>
      </c>
      <c r="U87" s="57">
        <v>1</v>
      </c>
      <c r="V87" s="57">
        <v>0</v>
      </c>
      <c r="W87" s="179">
        <v>0</v>
      </c>
      <c r="X87" s="57">
        <v>0</v>
      </c>
      <c r="Y87" s="175" t="b">
        <f>B87='C-1'!G87</f>
        <v>1</v>
      </c>
      <c r="AA87" s="6" t="s">
        <v>541</v>
      </c>
      <c r="AB87" s="57">
        <f t="shared" si="109"/>
        <v>14</v>
      </c>
      <c r="AC87" s="57">
        <v>0</v>
      </c>
      <c r="AD87" s="57">
        <v>0</v>
      </c>
      <c r="AE87" s="57">
        <v>5</v>
      </c>
      <c r="AF87" s="57">
        <v>2</v>
      </c>
      <c r="AG87" s="57">
        <v>2</v>
      </c>
      <c r="AH87" s="57">
        <v>0</v>
      </c>
      <c r="AI87" s="57">
        <v>0</v>
      </c>
      <c r="AJ87" s="158">
        <v>0</v>
      </c>
      <c r="AK87" s="158">
        <v>0</v>
      </c>
      <c r="AL87" s="158">
        <v>0</v>
      </c>
      <c r="AM87" s="158">
        <v>0</v>
      </c>
      <c r="AN87" s="158">
        <v>3</v>
      </c>
      <c r="AO87" s="57">
        <v>0</v>
      </c>
      <c r="AP87" s="57">
        <v>0</v>
      </c>
      <c r="AQ87" s="57">
        <v>0</v>
      </c>
      <c r="AR87" s="57">
        <v>0</v>
      </c>
      <c r="AS87" s="57">
        <v>0</v>
      </c>
      <c r="AT87" s="57">
        <v>1</v>
      </c>
      <c r="AU87" s="57">
        <v>1</v>
      </c>
      <c r="AV87" s="57">
        <v>0</v>
      </c>
      <c r="AW87" s="57">
        <v>0</v>
      </c>
      <c r="AX87" s="57">
        <v>0</v>
      </c>
      <c r="AY87" s="155" t="b">
        <f>AB87='C-1'!AA87</f>
        <v>1</v>
      </c>
      <c r="AZ87" s="6" t="s">
        <v>155</v>
      </c>
      <c r="BA87" s="57">
        <f t="shared" si="110"/>
        <v>24</v>
      </c>
      <c r="BB87" s="57">
        <v>0</v>
      </c>
      <c r="BC87" s="57">
        <v>0</v>
      </c>
      <c r="BD87" s="57">
        <v>9</v>
      </c>
      <c r="BE87" s="57">
        <v>3</v>
      </c>
      <c r="BF87" s="57">
        <v>6</v>
      </c>
      <c r="BG87" s="57">
        <v>0</v>
      </c>
      <c r="BH87" s="57">
        <v>0</v>
      </c>
      <c r="BI87" s="57">
        <v>0</v>
      </c>
      <c r="BJ87" s="57">
        <v>0</v>
      </c>
      <c r="BK87" s="57">
        <v>0</v>
      </c>
      <c r="BL87" s="57">
        <v>1</v>
      </c>
      <c r="BM87" s="57">
        <v>5</v>
      </c>
      <c r="BN87" s="57">
        <v>0</v>
      </c>
      <c r="BO87" s="57">
        <v>0</v>
      </c>
      <c r="BP87" s="57">
        <v>0</v>
      </c>
      <c r="BQ87" s="57">
        <v>0</v>
      </c>
      <c r="BR87" s="57">
        <v>0</v>
      </c>
      <c r="BS87" s="57">
        <v>0</v>
      </c>
      <c r="BT87" s="57">
        <v>0</v>
      </c>
      <c r="BU87" s="57">
        <v>0</v>
      </c>
      <c r="BV87" s="57">
        <v>0</v>
      </c>
      <c r="BW87" s="57">
        <v>0</v>
      </c>
      <c r="BX87" s="6" t="b">
        <f>BA87='C-1'!AW87</f>
        <v>1</v>
      </c>
      <c r="BY87" s="6" t="s">
        <v>155</v>
      </c>
      <c r="BZ87" s="142">
        <f t="shared" si="111"/>
        <v>19</v>
      </c>
      <c r="CA87" s="142">
        <v>0</v>
      </c>
      <c r="CB87" s="142">
        <v>0</v>
      </c>
      <c r="CC87" s="142">
        <v>7</v>
      </c>
      <c r="CD87" s="142">
        <v>2</v>
      </c>
      <c r="CE87" s="142">
        <v>1</v>
      </c>
      <c r="CF87" s="142">
        <v>0</v>
      </c>
      <c r="CG87" s="142">
        <v>0</v>
      </c>
      <c r="CH87" s="142">
        <v>2</v>
      </c>
      <c r="CI87" s="142">
        <v>0</v>
      </c>
      <c r="CJ87" s="142">
        <v>0</v>
      </c>
      <c r="CK87" s="142">
        <v>0</v>
      </c>
      <c r="CL87" s="142">
        <v>6</v>
      </c>
      <c r="CM87" s="142">
        <v>0</v>
      </c>
      <c r="CN87" s="142">
        <v>0</v>
      </c>
      <c r="CO87" s="142">
        <v>0</v>
      </c>
      <c r="CP87" s="142">
        <v>0</v>
      </c>
      <c r="CQ87" s="142">
        <v>0</v>
      </c>
      <c r="CR87" s="142">
        <v>0</v>
      </c>
      <c r="CS87" s="142">
        <v>0</v>
      </c>
      <c r="CT87" s="142">
        <v>0</v>
      </c>
      <c r="CU87" s="142">
        <v>0</v>
      </c>
      <c r="CV87" s="142">
        <v>1</v>
      </c>
      <c r="CW87" s="6" t="b">
        <f>+BZ87='C-1'!BP87</f>
        <v>1</v>
      </c>
      <c r="CX87" s="6" t="b">
        <f>'C-1'!BP87=SUM('C-5'!CA87:CV87)</f>
        <v>1</v>
      </c>
      <c r="CY87" s="6" t="s">
        <v>155</v>
      </c>
      <c r="CZ87" s="365">
        <f t="shared" si="112"/>
        <v>75</v>
      </c>
      <c r="DA87" s="365">
        <f t="shared" si="113"/>
        <v>0</v>
      </c>
      <c r="DB87" s="365">
        <f t="shared" si="113"/>
        <v>0</v>
      </c>
      <c r="DC87" s="365">
        <f t="shared" si="113"/>
        <v>28</v>
      </c>
      <c r="DD87" s="365">
        <f t="shared" si="113"/>
        <v>9</v>
      </c>
      <c r="DE87" s="365">
        <f t="shared" si="113"/>
        <v>9</v>
      </c>
      <c r="DF87" s="365">
        <f t="shared" si="113"/>
        <v>0</v>
      </c>
      <c r="DG87" s="365">
        <f t="shared" si="113"/>
        <v>0</v>
      </c>
      <c r="DH87" s="365">
        <f t="shared" si="113"/>
        <v>3</v>
      </c>
      <c r="DI87" s="365">
        <f t="shared" si="113"/>
        <v>0</v>
      </c>
      <c r="DJ87" s="365">
        <f t="shared" si="113"/>
        <v>0</v>
      </c>
      <c r="DK87" s="365">
        <f t="shared" si="114"/>
        <v>1</v>
      </c>
      <c r="DL87" s="365">
        <f t="shared" si="114"/>
        <v>21</v>
      </c>
      <c r="DM87" s="365">
        <f t="shared" si="114"/>
        <v>0</v>
      </c>
      <c r="DN87" s="365">
        <f t="shared" si="114"/>
        <v>0</v>
      </c>
      <c r="DO87" s="365">
        <f t="shared" si="114"/>
        <v>0</v>
      </c>
      <c r="DP87" s="365">
        <f t="shared" si="114"/>
        <v>0</v>
      </c>
      <c r="DQ87" s="365">
        <f t="shared" si="114"/>
        <v>0</v>
      </c>
      <c r="DR87" s="365">
        <f t="shared" si="114"/>
        <v>1</v>
      </c>
      <c r="DS87" s="365">
        <f t="shared" si="114"/>
        <v>2</v>
      </c>
      <c r="DT87" s="365">
        <f t="shared" si="114"/>
        <v>0</v>
      </c>
      <c r="DU87" s="365">
        <f t="shared" si="114"/>
        <v>0</v>
      </c>
      <c r="DV87" s="370">
        <f t="shared" si="115"/>
        <v>1</v>
      </c>
      <c r="DW87" s="6" t="b">
        <f>CZ87='C-1'!CM87</f>
        <v>1</v>
      </c>
    </row>
    <row r="88" spans="1:127" x14ac:dyDescent="0.35">
      <c r="A88" s="17"/>
      <c r="B88" s="57"/>
      <c r="C88" s="57"/>
      <c r="D88" s="57"/>
      <c r="E88" s="57"/>
      <c r="F88" s="57"/>
      <c r="G88" s="57"/>
      <c r="H88" s="57"/>
      <c r="I88" s="57"/>
      <c r="J88" s="57"/>
      <c r="K88" s="57"/>
      <c r="L88" s="57"/>
      <c r="M88" s="57"/>
      <c r="N88" s="57"/>
      <c r="O88" s="179"/>
      <c r="P88" s="57"/>
      <c r="Q88" s="57"/>
      <c r="R88" s="57"/>
      <c r="S88" s="57"/>
      <c r="T88" s="57"/>
      <c r="U88" s="57"/>
      <c r="V88" s="57"/>
      <c r="W88" s="146"/>
      <c r="X88" s="14"/>
      <c r="AA88" s="17"/>
      <c r="AB88" s="57"/>
      <c r="AC88" s="57"/>
      <c r="AD88" s="57"/>
      <c r="AE88" s="57"/>
      <c r="AF88" s="57"/>
      <c r="AG88" s="57"/>
      <c r="AH88" s="57"/>
      <c r="AI88" s="57"/>
      <c r="AJ88" s="158"/>
      <c r="AK88" s="158"/>
      <c r="AL88" s="158"/>
      <c r="AM88" s="158"/>
      <c r="AN88" s="158"/>
      <c r="AO88" s="57"/>
      <c r="AP88" s="57"/>
      <c r="AQ88" s="57"/>
      <c r="AR88" s="57"/>
      <c r="AS88" s="57"/>
      <c r="AT88" s="57"/>
      <c r="AU88" s="57"/>
      <c r="AV88" s="57"/>
      <c r="AW88" s="146"/>
      <c r="AX88" s="14"/>
      <c r="AY88" s="155"/>
      <c r="AZ88" s="17"/>
      <c r="BA88" s="57"/>
      <c r="BB88" s="57"/>
      <c r="BC88" s="57"/>
      <c r="BD88" s="57"/>
      <c r="BE88" s="57"/>
      <c r="BF88" s="57"/>
      <c r="BG88" s="57"/>
      <c r="BH88" s="57"/>
      <c r="BI88" s="57"/>
      <c r="BJ88" s="57"/>
      <c r="BK88" s="57"/>
      <c r="BL88" s="57"/>
      <c r="BM88" s="57"/>
      <c r="BN88" s="57"/>
      <c r="BO88" s="57"/>
      <c r="BP88" s="57"/>
      <c r="BQ88" s="57"/>
      <c r="BR88" s="57"/>
      <c r="BS88" s="57"/>
      <c r="BT88" s="57"/>
      <c r="BU88" s="57"/>
      <c r="BV88" s="146"/>
      <c r="BW88" s="14"/>
      <c r="BX88" s="6" t="b">
        <f>BA88='C-1'!AW88</f>
        <v>1</v>
      </c>
      <c r="BY88" s="17"/>
      <c r="BZ88" s="142"/>
      <c r="CA88" s="142"/>
      <c r="CB88" s="142"/>
      <c r="CC88" s="142"/>
      <c r="CD88" s="142"/>
      <c r="CE88" s="142"/>
      <c r="CF88" s="142"/>
      <c r="CG88" s="142"/>
      <c r="CH88" s="142"/>
      <c r="CI88" s="142"/>
      <c r="CJ88" s="142"/>
      <c r="CK88" s="142"/>
      <c r="CL88" s="142"/>
      <c r="CM88" s="142"/>
      <c r="CN88" s="142"/>
      <c r="CO88" s="142"/>
      <c r="CP88" s="142"/>
      <c r="CQ88" s="142"/>
      <c r="CR88" s="142"/>
      <c r="CS88" s="142"/>
      <c r="CT88" s="142"/>
      <c r="CU88" s="146"/>
      <c r="CV88" s="146"/>
      <c r="CW88" s="6" t="b">
        <f>+BZ88='C-1'!BP88</f>
        <v>1</v>
      </c>
      <c r="CX88" s="6" t="b">
        <f>'C-1'!BP88=SUM('C-5'!CA88:CV88)</f>
        <v>1</v>
      </c>
      <c r="CY88" s="17"/>
      <c r="CZ88" s="365"/>
      <c r="DA88" s="365"/>
      <c r="DB88" s="365"/>
      <c r="DC88" s="365"/>
      <c r="DD88" s="365"/>
      <c r="DE88" s="365"/>
      <c r="DF88" s="365"/>
      <c r="DG88" s="365"/>
      <c r="DH88" s="365"/>
      <c r="DI88" s="365"/>
      <c r="DJ88" s="365"/>
      <c r="DK88" s="365"/>
      <c r="DL88" s="365"/>
      <c r="DM88" s="365"/>
      <c r="DN88" s="365"/>
      <c r="DO88" s="365"/>
      <c r="DP88" s="365"/>
      <c r="DQ88" s="365"/>
      <c r="DR88" s="365"/>
      <c r="DS88" s="365"/>
      <c r="DT88" s="365"/>
      <c r="DU88" s="369"/>
      <c r="DV88" s="370"/>
      <c r="DW88" s="6" t="b">
        <f>CZ88='C-1'!CM88</f>
        <v>1</v>
      </c>
    </row>
    <row r="89" spans="1:127" x14ac:dyDescent="0.35">
      <c r="A89" s="15" t="s">
        <v>16</v>
      </c>
      <c r="B89" s="10">
        <f>SUM(B90:B97)</f>
        <v>350</v>
      </c>
      <c r="C89" s="10">
        <f>SUM(C90:C97)</f>
        <v>4</v>
      </c>
      <c r="D89" s="10">
        <f>SUM(D90:D97)</f>
        <v>5</v>
      </c>
      <c r="E89" s="10">
        <f t="shared" ref="E89:X89" si="116">SUM(E90:E97)</f>
        <v>122</v>
      </c>
      <c r="F89" s="10">
        <f t="shared" si="116"/>
        <v>24</v>
      </c>
      <c r="G89" s="10">
        <f t="shared" si="116"/>
        <v>3</v>
      </c>
      <c r="H89" s="10">
        <f t="shared" si="116"/>
        <v>8</v>
      </c>
      <c r="I89" s="10">
        <f t="shared" si="116"/>
        <v>0</v>
      </c>
      <c r="J89" s="10">
        <f t="shared" si="116"/>
        <v>15</v>
      </c>
      <c r="K89" s="10">
        <f t="shared" si="116"/>
        <v>1</v>
      </c>
      <c r="L89" s="10">
        <f t="shared" si="116"/>
        <v>7</v>
      </c>
      <c r="M89" s="10">
        <f t="shared" si="116"/>
        <v>4</v>
      </c>
      <c r="N89" s="10">
        <f t="shared" si="116"/>
        <v>113</v>
      </c>
      <c r="O89" s="188">
        <f t="shared" si="116"/>
        <v>0</v>
      </c>
      <c r="P89" s="10">
        <f t="shared" si="116"/>
        <v>0</v>
      </c>
      <c r="Q89" s="10">
        <f t="shared" si="116"/>
        <v>20</v>
      </c>
      <c r="R89" s="10">
        <f t="shared" si="116"/>
        <v>8</v>
      </c>
      <c r="S89" s="10">
        <f t="shared" si="116"/>
        <v>0</v>
      </c>
      <c r="T89" s="10">
        <f>SUM(T90:T97)</f>
        <v>7</v>
      </c>
      <c r="U89" s="10">
        <f t="shared" si="116"/>
        <v>8</v>
      </c>
      <c r="V89" s="10">
        <f t="shared" si="116"/>
        <v>0</v>
      </c>
      <c r="W89" s="10">
        <f t="shared" si="116"/>
        <v>1</v>
      </c>
      <c r="X89" s="11">
        <f t="shared" si="116"/>
        <v>0</v>
      </c>
      <c r="Y89" s="175" t="b">
        <f>B89='C-1'!G89</f>
        <v>1</v>
      </c>
      <c r="AA89" s="15" t="s">
        <v>16</v>
      </c>
      <c r="AB89" s="10">
        <f>SUM(AB90:AB97)</f>
        <v>295</v>
      </c>
      <c r="AC89" s="10">
        <f t="shared" ref="AC89:AW89" si="117">SUM(AC90:AC97)</f>
        <v>8</v>
      </c>
      <c r="AD89" s="10">
        <f t="shared" si="117"/>
        <v>1</v>
      </c>
      <c r="AE89" s="10">
        <f t="shared" si="117"/>
        <v>107</v>
      </c>
      <c r="AF89" s="10">
        <f t="shared" si="117"/>
        <v>19</v>
      </c>
      <c r="AG89" s="10">
        <f t="shared" si="117"/>
        <v>13</v>
      </c>
      <c r="AH89" s="10">
        <f t="shared" si="117"/>
        <v>10</v>
      </c>
      <c r="AI89" s="10">
        <f t="shared" si="117"/>
        <v>19</v>
      </c>
      <c r="AJ89" s="159">
        <f t="shared" si="117"/>
        <v>8</v>
      </c>
      <c r="AK89" s="159">
        <f t="shared" si="117"/>
        <v>0</v>
      </c>
      <c r="AL89" s="159">
        <f t="shared" si="117"/>
        <v>4</v>
      </c>
      <c r="AM89" s="159">
        <f t="shared" si="117"/>
        <v>2</v>
      </c>
      <c r="AN89" s="159">
        <f t="shared" si="117"/>
        <v>76</v>
      </c>
      <c r="AO89" s="10">
        <f t="shared" si="117"/>
        <v>0</v>
      </c>
      <c r="AP89" s="10">
        <f t="shared" si="117"/>
        <v>0</v>
      </c>
      <c r="AQ89" s="10">
        <f t="shared" si="117"/>
        <v>0</v>
      </c>
      <c r="AR89" s="10">
        <f t="shared" si="117"/>
        <v>5</v>
      </c>
      <c r="AS89" s="10">
        <f t="shared" si="117"/>
        <v>0</v>
      </c>
      <c r="AT89" s="10">
        <f t="shared" si="117"/>
        <v>10</v>
      </c>
      <c r="AU89" s="10">
        <f t="shared" si="117"/>
        <v>12</v>
      </c>
      <c r="AV89" s="10">
        <f t="shared" si="117"/>
        <v>0</v>
      </c>
      <c r="AW89" s="10">
        <f t="shared" si="117"/>
        <v>0</v>
      </c>
      <c r="AX89" s="11">
        <f>SUM(AX90:AX97)</f>
        <v>1</v>
      </c>
      <c r="AY89" s="155" t="b">
        <f>AB89='C-1'!AA89</f>
        <v>1</v>
      </c>
      <c r="AZ89" s="15" t="s">
        <v>16</v>
      </c>
      <c r="BA89" s="10">
        <f>SUM(BA90:BA97)</f>
        <v>350</v>
      </c>
      <c r="BB89" s="10">
        <f>SUM(BB90:BB97)</f>
        <v>3</v>
      </c>
      <c r="BC89" s="10">
        <f>SUM(BC90:BC97)</f>
        <v>8</v>
      </c>
      <c r="BD89" s="10">
        <f t="shared" ref="BD89:BW89" si="118">SUM(BD90:BD97)</f>
        <v>78</v>
      </c>
      <c r="BE89" s="10">
        <f t="shared" si="118"/>
        <v>31</v>
      </c>
      <c r="BF89" s="10">
        <f t="shared" si="118"/>
        <v>69</v>
      </c>
      <c r="BG89" s="10">
        <f t="shared" si="118"/>
        <v>6</v>
      </c>
      <c r="BH89" s="10">
        <f t="shared" si="118"/>
        <v>0</v>
      </c>
      <c r="BI89" s="10">
        <f t="shared" si="118"/>
        <v>8</v>
      </c>
      <c r="BJ89" s="10">
        <f t="shared" si="118"/>
        <v>0</v>
      </c>
      <c r="BK89" s="10">
        <f t="shared" si="118"/>
        <v>14</v>
      </c>
      <c r="BL89" s="10">
        <f t="shared" si="118"/>
        <v>0</v>
      </c>
      <c r="BM89" s="10">
        <f t="shared" si="118"/>
        <v>77</v>
      </c>
      <c r="BN89" s="10">
        <f t="shared" si="118"/>
        <v>0</v>
      </c>
      <c r="BO89" s="10">
        <f t="shared" si="118"/>
        <v>0</v>
      </c>
      <c r="BP89" s="10">
        <f t="shared" si="118"/>
        <v>19</v>
      </c>
      <c r="BQ89" s="10">
        <f t="shared" si="118"/>
        <v>0</v>
      </c>
      <c r="BR89" s="10">
        <f t="shared" si="118"/>
        <v>0</v>
      </c>
      <c r="BS89" s="10">
        <f>SUM(BS90:BS97)</f>
        <v>9</v>
      </c>
      <c r="BT89" s="10">
        <f t="shared" si="118"/>
        <v>27</v>
      </c>
      <c r="BU89" s="10">
        <f t="shared" si="118"/>
        <v>0</v>
      </c>
      <c r="BV89" s="10">
        <f t="shared" si="118"/>
        <v>0</v>
      </c>
      <c r="BW89" s="11">
        <f t="shared" si="118"/>
        <v>1</v>
      </c>
      <c r="BX89" s="6" t="b">
        <f>BA89='C-1'!AW89</f>
        <v>1</v>
      </c>
      <c r="BY89" s="15" t="s">
        <v>16</v>
      </c>
      <c r="BZ89" s="143">
        <f>SUM(BZ90:BZ97)</f>
        <v>303</v>
      </c>
      <c r="CA89" s="143">
        <f>SUM(CA90:CA97)</f>
        <v>3</v>
      </c>
      <c r="CB89" s="143">
        <f>SUM(CB90:CB97)</f>
        <v>11</v>
      </c>
      <c r="CC89" s="143">
        <f t="shared" ref="CC89:CV89" si="119">SUM(CC90:CC97)</f>
        <v>85</v>
      </c>
      <c r="CD89" s="143">
        <f t="shared" si="119"/>
        <v>19</v>
      </c>
      <c r="CE89" s="143">
        <f t="shared" si="119"/>
        <v>36</v>
      </c>
      <c r="CF89" s="143">
        <f t="shared" si="119"/>
        <v>0</v>
      </c>
      <c r="CG89" s="143">
        <f t="shared" si="119"/>
        <v>0</v>
      </c>
      <c r="CH89" s="143">
        <f t="shared" si="119"/>
        <v>15</v>
      </c>
      <c r="CI89" s="143">
        <f t="shared" si="119"/>
        <v>0</v>
      </c>
      <c r="CJ89" s="143">
        <f t="shared" si="119"/>
        <v>7</v>
      </c>
      <c r="CK89" s="143">
        <f t="shared" si="119"/>
        <v>0</v>
      </c>
      <c r="CL89" s="143">
        <f t="shared" si="119"/>
        <v>75</v>
      </c>
      <c r="CM89" s="143">
        <f t="shared" si="119"/>
        <v>0</v>
      </c>
      <c r="CN89" s="143">
        <f t="shared" si="119"/>
        <v>0</v>
      </c>
      <c r="CO89" s="143">
        <f t="shared" si="119"/>
        <v>20</v>
      </c>
      <c r="CP89" s="143">
        <f t="shared" si="119"/>
        <v>5</v>
      </c>
      <c r="CQ89" s="143">
        <f t="shared" si="119"/>
        <v>0</v>
      </c>
      <c r="CR89" s="143">
        <f t="shared" si="119"/>
        <v>11</v>
      </c>
      <c r="CS89" s="143">
        <f t="shared" si="119"/>
        <v>10</v>
      </c>
      <c r="CT89" s="143">
        <f t="shared" si="119"/>
        <v>0</v>
      </c>
      <c r="CU89" s="143">
        <f t="shared" si="119"/>
        <v>0</v>
      </c>
      <c r="CV89" s="143">
        <f t="shared" si="119"/>
        <v>6</v>
      </c>
      <c r="CW89" s="6" t="b">
        <f>+BZ89='C-1'!BP89</f>
        <v>1</v>
      </c>
      <c r="CX89" s="6" t="b">
        <f>'C-1'!BP89=SUM('C-5'!CA89:CV89)</f>
        <v>1</v>
      </c>
      <c r="CY89" s="15" t="s">
        <v>16</v>
      </c>
      <c r="CZ89" s="371">
        <f>SUM(CZ90:CZ97)</f>
        <v>1298</v>
      </c>
      <c r="DA89" s="371">
        <f>SUM(DA90:DA97)</f>
        <v>18</v>
      </c>
      <c r="DB89" s="371">
        <f>SUM(DB90:DB97)</f>
        <v>25</v>
      </c>
      <c r="DC89" s="371">
        <f t="shared" ref="DC89:DV89" si="120">SUM(DC90:DC97)</f>
        <v>392</v>
      </c>
      <c r="DD89" s="371">
        <f t="shared" si="120"/>
        <v>93</v>
      </c>
      <c r="DE89" s="371">
        <f t="shared" si="120"/>
        <v>121</v>
      </c>
      <c r="DF89" s="371">
        <f t="shared" si="120"/>
        <v>24</v>
      </c>
      <c r="DG89" s="371">
        <f t="shared" si="120"/>
        <v>19</v>
      </c>
      <c r="DH89" s="371">
        <f t="shared" si="120"/>
        <v>46</v>
      </c>
      <c r="DI89" s="371">
        <f t="shared" si="120"/>
        <v>1</v>
      </c>
      <c r="DJ89" s="371">
        <f t="shared" si="120"/>
        <v>32</v>
      </c>
      <c r="DK89" s="371">
        <f t="shared" si="120"/>
        <v>6</v>
      </c>
      <c r="DL89" s="371">
        <f t="shared" si="120"/>
        <v>341</v>
      </c>
      <c r="DM89" s="371">
        <f t="shared" si="120"/>
        <v>0</v>
      </c>
      <c r="DN89" s="371">
        <f t="shared" si="120"/>
        <v>0</v>
      </c>
      <c r="DO89" s="371">
        <f t="shared" si="120"/>
        <v>59</v>
      </c>
      <c r="DP89" s="371">
        <f t="shared" si="120"/>
        <v>18</v>
      </c>
      <c r="DQ89" s="371">
        <f t="shared" si="120"/>
        <v>0</v>
      </c>
      <c r="DR89" s="371">
        <f>SUM(DR90:DR97)</f>
        <v>37</v>
      </c>
      <c r="DS89" s="371">
        <f>SUM(DS90:DS97)</f>
        <v>57</v>
      </c>
      <c r="DT89" s="371">
        <f t="shared" si="120"/>
        <v>0</v>
      </c>
      <c r="DU89" s="371">
        <f t="shared" si="120"/>
        <v>1</v>
      </c>
      <c r="DV89" s="372">
        <f t="shared" si="120"/>
        <v>8</v>
      </c>
      <c r="DW89" s="6" t="b">
        <f>CZ89='C-1'!CM89</f>
        <v>1</v>
      </c>
    </row>
    <row r="90" spans="1:127" x14ac:dyDescent="0.35">
      <c r="A90" s="16" t="s">
        <v>174</v>
      </c>
      <c r="B90" s="57">
        <f t="shared" ref="B90:B97" si="121">SUM(C90:X90)</f>
        <v>159</v>
      </c>
      <c r="C90" s="57">
        <v>2</v>
      </c>
      <c r="D90" s="57">
        <v>3</v>
      </c>
      <c r="E90" s="57">
        <v>68</v>
      </c>
      <c r="F90" s="57">
        <v>11</v>
      </c>
      <c r="G90" s="57">
        <v>2</v>
      </c>
      <c r="H90" s="57">
        <v>1</v>
      </c>
      <c r="I90" s="57">
        <v>0</v>
      </c>
      <c r="J90" s="57">
        <v>0</v>
      </c>
      <c r="K90" s="57">
        <v>0</v>
      </c>
      <c r="L90" s="57">
        <v>0</v>
      </c>
      <c r="M90" s="57">
        <v>1</v>
      </c>
      <c r="N90" s="57">
        <v>55</v>
      </c>
      <c r="O90" s="179">
        <v>0</v>
      </c>
      <c r="P90" s="57">
        <v>0</v>
      </c>
      <c r="Q90" s="57">
        <v>6</v>
      </c>
      <c r="R90" s="57">
        <v>4</v>
      </c>
      <c r="S90" s="57">
        <v>0</v>
      </c>
      <c r="T90" s="57">
        <v>2</v>
      </c>
      <c r="U90" s="57">
        <v>4</v>
      </c>
      <c r="V90" s="57">
        <v>0</v>
      </c>
      <c r="W90" s="57">
        <v>0</v>
      </c>
      <c r="X90" s="57">
        <v>0</v>
      </c>
      <c r="Y90" s="175" t="b">
        <f>B90='C-1'!G90</f>
        <v>1</v>
      </c>
      <c r="AA90" s="16" t="s">
        <v>174</v>
      </c>
      <c r="AB90" s="57">
        <f t="shared" ref="AB90:AB97" si="122">SUM(AC90:AX90)</f>
        <v>107</v>
      </c>
      <c r="AC90" s="57">
        <v>4</v>
      </c>
      <c r="AD90" s="57">
        <v>0</v>
      </c>
      <c r="AE90" s="57">
        <v>49</v>
      </c>
      <c r="AF90" s="57">
        <v>3</v>
      </c>
      <c r="AG90" s="57">
        <v>2</v>
      </c>
      <c r="AH90" s="57">
        <v>1</v>
      </c>
      <c r="AI90" s="57">
        <v>5</v>
      </c>
      <c r="AJ90" s="158">
        <v>0</v>
      </c>
      <c r="AK90" s="158">
        <v>0</v>
      </c>
      <c r="AL90" s="158">
        <v>0</v>
      </c>
      <c r="AM90" s="158">
        <v>1</v>
      </c>
      <c r="AN90" s="158">
        <v>27</v>
      </c>
      <c r="AO90" s="57">
        <v>0</v>
      </c>
      <c r="AP90" s="57">
        <v>0</v>
      </c>
      <c r="AQ90" s="57">
        <v>0</v>
      </c>
      <c r="AR90" s="57">
        <v>3</v>
      </c>
      <c r="AS90" s="57">
        <v>0</v>
      </c>
      <c r="AT90" s="57">
        <v>5</v>
      </c>
      <c r="AU90" s="57">
        <v>7</v>
      </c>
      <c r="AV90" s="57">
        <v>0</v>
      </c>
      <c r="AW90" s="57">
        <v>0</v>
      </c>
      <c r="AX90" s="57">
        <v>0</v>
      </c>
      <c r="AY90" s="155" t="b">
        <f>AB90='C-1'!AA90</f>
        <v>1</v>
      </c>
      <c r="AZ90" s="16" t="s">
        <v>174</v>
      </c>
      <c r="BA90" s="57">
        <f t="shared" ref="BA90:BA97" si="123">SUM(BB90:BW90)</f>
        <v>155</v>
      </c>
      <c r="BB90" s="57">
        <v>1</v>
      </c>
      <c r="BC90" s="57">
        <v>2</v>
      </c>
      <c r="BD90" s="57">
        <v>51</v>
      </c>
      <c r="BE90" s="57">
        <v>10</v>
      </c>
      <c r="BF90" s="57">
        <v>45</v>
      </c>
      <c r="BG90" s="57">
        <v>0</v>
      </c>
      <c r="BH90" s="57">
        <v>0</v>
      </c>
      <c r="BI90" s="57">
        <v>0</v>
      </c>
      <c r="BJ90" s="57">
        <v>0</v>
      </c>
      <c r="BK90" s="57">
        <v>0</v>
      </c>
      <c r="BL90" s="57">
        <v>0</v>
      </c>
      <c r="BM90" s="57">
        <v>23</v>
      </c>
      <c r="BN90" s="57">
        <v>0</v>
      </c>
      <c r="BO90" s="57">
        <v>0</v>
      </c>
      <c r="BP90" s="57">
        <v>14</v>
      </c>
      <c r="BQ90" s="57">
        <v>0</v>
      </c>
      <c r="BR90" s="57">
        <v>0</v>
      </c>
      <c r="BS90" s="57">
        <v>3</v>
      </c>
      <c r="BT90" s="57">
        <v>5</v>
      </c>
      <c r="BU90" s="57">
        <v>0</v>
      </c>
      <c r="BV90" s="57">
        <v>0</v>
      </c>
      <c r="BW90" s="57">
        <v>1</v>
      </c>
      <c r="BX90" s="6" t="b">
        <f>BA90='C-1'!AW90</f>
        <v>1</v>
      </c>
      <c r="BY90" s="16" t="s">
        <v>174</v>
      </c>
      <c r="BZ90" s="142">
        <f t="shared" ref="BZ90:BZ97" si="124">SUM(CA90:CV90)</f>
        <v>129</v>
      </c>
      <c r="CA90" s="142">
        <v>1</v>
      </c>
      <c r="CB90" s="142">
        <v>6</v>
      </c>
      <c r="CC90" s="142">
        <v>35</v>
      </c>
      <c r="CD90" s="142">
        <v>5</v>
      </c>
      <c r="CE90" s="142">
        <v>32</v>
      </c>
      <c r="CF90" s="142">
        <v>0</v>
      </c>
      <c r="CG90" s="142">
        <v>0</v>
      </c>
      <c r="CH90" s="142">
        <v>0</v>
      </c>
      <c r="CI90" s="142">
        <v>0</v>
      </c>
      <c r="CJ90" s="142">
        <v>0</v>
      </c>
      <c r="CK90" s="142">
        <v>0</v>
      </c>
      <c r="CL90" s="142">
        <v>26</v>
      </c>
      <c r="CM90" s="142">
        <v>0</v>
      </c>
      <c r="CN90" s="142">
        <v>0</v>
      </c>
      <c r="CO90" s="142">
        <v>15</v>
      </c>
      <c r="CP90" s="142">
        <v>2</v>
      </c>
      <c r="CQ90" s="142">
        <v>0</v>
      </c>
      <c r="CR90" s="142">
        <v>5</v>
      </c>
      <c r="CS90" s="142">
        <v>2</v>
      </c>
      <c r="CT90" s="142">
        <v>0</v>
      </c>
      <c r="CU90" s="142">
        <v>0</v>
      </c>
      <c r="CV90" s="142">
        <v>0</v>
      </c>
      <c r="CW90" s="6" t="b">
        <f>+BZ90='C-1'!BP90</f>
        <v>1</v>
      </c>
      <c r="CX90" s="6" t="b">
        <f>'C-1'!BP90=SUM('C-5'!CA90:CV90)</f>
        <v>1</v>
      </c>
      <c r="CY90" s="16" t="s">
        <v>174</v>
      </c>
      <c r="CZ90" s="365">
        <f t="shared" ref="CZ90:CZ97" si="125">SUM(DA90:DV90)</f>
        <v>550</v>
      </c>
      <c r="DA90" s="365">
        <f t="shared" ref="DA90:DJ97" si="126">+C90+AC90+BB90+CA90</f>
        <v>8</v>
      </c>
      <c r="DB90" s="365">
        <f t="shared" si="126"/>
        <v>11</v>
      </c>
      <c r="DC90" s="365">
        <f t="shared" si="126"/>
        <v>203</v>
      </c>
      <c r="DD90" s="365">
        <f t="shared" si="126"/>
        <v>29</v>
      </c>
      <c r="DE90" s="365">
        <f t="shared" si="126"/>
        <v>81</v>
      </c>
      <c r="DF90" s="365">
        <f t="shared" si="126"/>
        <v>2</v>
      </c>
      <c r="DG90" s="365">
        <f t="shared" si="126"/>
        <v>5</v>
      </c>
      <c r="DH90" s="365">
        <f t="shared" si="126"/>
        <v>0</v>
      </c>
      <c r="DI90" s="365">
        <f t="shared" si="126"/>
        <v>0</v>
      </c>
      <c r="DJ90" s="365">
        <f t="shared" si="126"/>
        <v>0</v>
      </c>
      <c r="DK90" s="365">
        <f t="shared" ref="DK90:DU97" si="127">+M90+AM90+BL90+CK90</f>
        <v>2</v>
      </c>
      <c r="DL90" s="365">
        <f t="shared" si="127"/>
        <v>131</v>
      </c>
      <c r="DM90" s="365">
        <f t="shared" si="127"/>
        <v>0</v>
      </c>
      <c r="DN90" s="365">
        <f t="shared" si="127"/>
        <v>0</v>
      </c>
      <c r="DO90" s="365">
        <f t="shared" si="127"/>
        <v>35</v>
      </c>
      <c r="DP90" s="365">
        <f t="shared" si="127"/>
        <v>9</v>
      </c>
      <c r="DQ90" s="365">
        <f t="shared" si="127"/>
        <v>0</v>
      </c>
      <c r="DR90" s="365">
        <f t="shared" si="127"/>
        <v>15</v>
      </c>
      <c r="DS90" s="365">
        <f t="shared" si="127"/>
        <v>18</v>
      </c>
      <c r="DT90" s="365">
        <f t="shared" si="127"/>
        <v>0</v>
      </c>
      <c r="DU90" s="365">
        <f t="shared" si="127"/>
        <v>0</v>
      </c>
      <c r="DV90" s="370">
        <f t="shared" ref="DV90:DV97" si="128">+X90+AX90+BW90+CV90</f>
        <v>1</v>
      </c>
      <c r="DW90" s="6" t="b">
        <f>CZ90='C-1'!CM90</f>
        <v>1</v>
      </c>
    </row>
    <row r="91" spans="1:127" x14ac:dyDescent="0.35">
      <c r="A91" s="6" t="s">
        <v>542</v>
      </c>
      <c r="B91" s="57">
        <f t="shared" si="121"/>
        <v>39</v>
      </c>
      <c r="C91" s="57">
        <v>0</v>
      </c>
      <c r="D91" s="57">
        <v>0</v>
      </c>
      <c r="E91" s="57">
        <v>10</v>
      </c>
      <c r="F91" s="57">
        <v>0</v>
      </c>
      <c r="G91" s="57">
        <v>0</v>
      </c>
      <c r="H91" s="57">
        <v>2</v>
      </c>
      <c r="I91" s="57">
        <v>0</v>
      </c>
      <c r="J91" s="57">
        <v>0</v>
      </c>
      <c r="K91" s="57">
        <v>0</v>
      </c>
      <c r="L91" s="57">
        <v>4</v>
      </c>
      <c r="M91" s="57">
        <v>1</v>
      </c>
      <c r="N91" s="57">
        <v>11</v>
      </c>
      <c r="O91" s="179">
        <v>0</v>
      </c>
      <c r="P91" s="57">
        <v>0</v>
      </c>
      <c r="Q91" s="57">
        <v>6</v>
      </c>
      <c r="R91" s="57">
        <v>2</v>
      </c>
      <c r="S91" s="57">
        <v>0</v>
      </c>
      <c r="T91" s="57">
        <v>1</v>
      </c>
      <c r="U91" s="57">
        <v>2</v>
      </c>
      <c r="V91" s="57">
        <v>0</v>
      </c>
      <c r="W91" s="57">
        <v>0</v>
      </c>
      <c r="X91" s="57">
        <v>0</v>
      </c>
      <c r="Y91" s="175" t="b">
        <f>B91='C-1'!G91</f>
        <v>1</v>
      </c>
      <c r="AA91" s="6" t="s">
        <v>542</v>
      </c>
      <c r="AB91" s="57">
        <f t="shared" si="122"/>
        <v>64</v>
      </c>
      <c r="AC91" s="57">
        <v>1</v>
      </c>
      <c r="AD91" s="57">
        <v>0</v>
      </c>
      <c r="AE91" s="57">
        <v>24</v>
      </c>
      <c r="AF91" s="57">
        <v>1</v>
      </c>
      <c r="AG91" s="57">
        <v>3</v>
      </c>
      <c r="AH91" s="57">
        <v>2</v>
      </c>
      <c r="AI91" s="57">
        <v>12</v>
      </c>
      <c r="AJ91" s="158">
        <v>0</v>
      </c>
      <c r="AK91" s="158">
        <v>0</v>
      </c>
      <c r="AL91" s="158">
        <v>1</v>
      </c>
      <c r="AM91" s="158">
        <v>0</v>
      </c>
      <c r="AN91" s="158">
        <v>14</v>
      </c>
      <c r="AO91" s="57">
        <v>0</v>
      </c>
      <c r="AP91" s="57">
        <v>0</v>
      </c>
      <c r="AQ91" s="57">
        <v>0</v>
      </c>
      <c r="AR91" s="57">
        <v>2</v>
      </c>
      <c r="AS91" s="57">
        <v>0</v>
      </c>
      <c r="AT91" s="57">
        <v>1</v>
      </c>
      <c r="AU91" s="57">
        <v>3</v>
      </c>
      <c r="AV91" s="57">
        <v>0</v>
      </c>
      <c r="AW91" s="142">
        <v>0</v>
      </c>
      <c r="AX91" s="57">
        <v>0</v>
      </c>
      <c r="AY91" s="155" t="b">
        <f>AB91='C-1'!AA91</f>
        <v>1</v>
      </c>
      <c r="AZ91" s="6" t="s">
        <v>156</v>
      </c>
      <c r="BA91" s="57">
        <f t="shared" si="123"/>
        <v>37</v>
      </c>
      <c r="BB91" s="57">
        <v>0</v>
      </c>
      <c r="BC91" s="57">
        <v>0</v>
      </c>
      <c r="BD91" s="57">
        <v>7</v>
      </c>
      <c r="BE91" s="57">
        <v>1</v>
      </c>
      <c r="BF91" s="57">
        <v>10</v>
      </c>
      <c r="BG91" s="57">
        <v>0</v>
      </c>
      <c r="BH91" s="57">
        <v>0</v>
      </c>
      <c r="BI91" s="57">
        <v>0</v>
      </c>
      <c r="BJ91" s="57">
        <v>0</v>
      </c>
      <c r="BK91" s="57">
        <v>0</v>
      </c>
      <c r="BL91" s="57">
        <v>0</v>
      </c>
      <c r="BM91" s="57">
        <v>10</v>
      </c>
      <c r="BN91" s="57">
        <v>0</v>
      </c>
      <c r="BO91" s="57">
        <v>0</v>
      </c>
      <c r="BP91" s="57">
        <v>4</v>
      </c>
      <c r="BQ91" s="57">
        <v>0</v>
      </c>
      <c r="BR91" s="57">
        <v>0</v>
      </c>
      <c r="BS91" s="57">
        <v>0</v>
      </c>
      <c r="BT91" s="57">
        <v>5</v>
      </c>
      <c r="BU91" s="57">
        <v>0</v>
      </c>
      <c r="BV91" s="57">
        <v>0</v>
      </c>
      <c r="BW91" s="57">
        <v>0</v>
      </c>
      <c r="BX91" s="6" t="b">
        <f>BA91='C-1'!AW91</f>
        <v>1</v>
      </c>
      <c r="BY91" s="6" t="s">
        <v>156</v>
      </c>
      <c r="BZ91" s="142">
        <f t="shared" si="124"/>
        <v>33</v>
      </c>
      <c r="CA91" s="142">
        <v>2</v>
      </c>
      <c r="CB91" s="142">
        <v>0</v>
      </c>
      <c r="CC91" s="142">
        <v>11</v>
      </c>
      <c r="CD91" s="142">
        <v>0</v>
      </c>
      <c r="CE91" s="142">
        <v>0</v>
      </c>
      <c r="CF91" s="142">
        <v>0</v>
      </c>
      <c r="CG91" s="142">
        <v>0</v>
      </c>
      <c r="CH91" s="142">
        <v>0</v>
      </c>
      <c r="CI91" s="142">
        <v>0</v>
      </c>
      <c r="CJ91" s="142">
        <v>1</v>
      </c>
      <c r="CK91" s="142">
        <v>0</v>
      </c>
      <c r="CL91" s="142">
        <v>9</v>
      </c>
      <c r="CM91" s="142">
        <v>0</v>
      </c>
      <c r="CN91" s="142">
        <v>0</v>
      </c>
      <c r="CO91" s="142">
        <v>3</v>
      </c>
      <c r="CP91" s="142">
        <v>1</v>
      </c>
      <c r="CQ91" s="142">
        <v>0</v>
      </c>
      <c r="CR91" s="142">
        <v>3</v>
      </c>
      <c r="CS91" s="142">
        <v>1</v>
      </c>
      <c r="CT91" s="142">
        <v>0</v>
      </c>
      <c r="CU91" s="142">
        <v>0</v>
      </c>
      <c r="CV91" s="142">
        <v>2</v>
      </c>
      <c r="CW91" s="6" t="b">
        <f>+BZ91='C-1'!BP91</f>
        <v>1</v>
      </c>
      <c r="CX91" s="6" t="b">
        <f>'C-1'!BP91=SUM('C-5'!CA91:CV91)</f>
        <v>1</v>
      </c>
      <c r="CY91" s="6" t="s">
        <v>156</v>
      </c>
      <c r="CZ91" s="365">
        <f t="shared" si="125"/>
        <v>173</v>
      </c>
      <c r="DA91" s="365">
        <f t="shared" si="126"/>
        <v>3</v>
      </c>
      <c r="DB91" s="365">
        <f t="shared" si="126"/>
        <v>0</v>
      </c>
      <c r="DC91" s="365">
        <f t="shared" si="126"/>
        <v>52</v>
      </c>
      <c r="DD91" s="365">
        <f t="shared" si="126"/>
        <v>2</v>
      </c>
      <c r="DE91" s="365">
        <f t="shared" si="126"/>
        <v>13</v>
      </c>
      <c r="DF91" s="365">
        <f t="shared" si="126"/>
        <v>4</v>
      </c>
      <c r="DG91" s="365">
        <f t="shared" si="126"/>
        <v>12</v>
      </c>
      <c r="DH91" s="365">
        <f t="shared" si="126"/>
        <v>0</v>
      </c>
      <c r="DI91" s="365">
        <f t="shared" si="126"/>
        <v>0</v>
      </c>
      <c r="DJ91" s="365">
        <f t="shared" si="126"/>
        <v>6</v>
      </c>
      <c r="DK91" s="365">
        <f t="shared" si="127"/>
        <v>1</v>
      </c>
      <c r="DL91" s="365">
        <f t="shared" si="127"/>
        <v>44</v>
      </c>
      <c r="DM91" s="365">
        <f t="shared" si="127"/>
        <v>0</v>
      </c>
      <c r="DN91" s="365">
        <f t="shared" si="127"/>
        <v>0</v>
      </c>
      <c r="DO91" s="365">
        <f t="shared" si="127"/>
        <v>13</v>
      </c>
      <c r="DP91" s="365">
        <f t="shared" si="127"/>
        <v>5</v>
      </c>
      <c r="DQ91" s="365">
        <f t="shared" si="127"/>
        <v>0</v>
      </c>
      <c r="DR91" s="365">
        <f t="shared" si="127"/>
        <v>5</v>
      </c>
      <c r="DS91" s="365">
        <f t="shared" si="127"/>
        <v>11</v>
      </c>
      <c r="DT91" s="365">
        <f t="shared" si="127"/>
        <v>0</v>
      </c>
      <c r="DU91" s="365">
        <f t="shared" si="127"/>
        <v>0</v>
      </c>
      <c r="DV91" s="370">
        <f t="shared" si="128"/>
        <v>2</v>
      </c>
      <c r="DW91" s="6" t="b">
        <f>CZ91='C-1'!CM91</f>
        <v>1</v>
      </c>
    </row>
    <row r="92" spans="1:127" x14ac:dyDescent="0.35">
      <c r="A92" s="6" t="s">
        <v>543</v>
      </c>
      <c r="B92" s="57">
        <f t="shared" si="121"/>
        <v>20</v>
      </c>
      <c r="C92" s="57">
        <v>0</v>
      </c>
      <c r="D92" s="57">
        <v>1</v>
      </c>
      <c r="E92" s="57">
        <v>6</v>
      </c>
      <c r="F92" s="57">
        <v>0</v>
      </c>
      <c r="G92" s="57">
        <v>1</v>
      </c>
      <c r="H92" s="57">
        <v>0</v>
      </c>
      <c r="I92" s="57">
        <v>0</v>
      </c>
      <c r="J92" s="57">
        <v>0</v>
      </c>
      <c r="K92" s="57">
        <v>0</v>
      </c>
      <c r="L92" s="57">
        <v>0</v>
      </c>
      <c r="M92" s="57">
        <v>1</v>
      </c>
      <c r="N92" s="57">
        <v>11</v>
      </c>
      <c r="O92" s="179">
        <v>0</v>
      </c>
      <c r="P92" s="57">
        <v>0</v>
      </c>
      <c r="Q92" s="57">
        <v>0</v>
      </c>
      <c r="R92" s="57">
        <v>0</v>
      </c>
      <c r="S92" s="57">
        <v>0</v>
      </c>
      <c r="T92" s="57">
        <v>0</v>
      </c>
      <c r="U92" s="57">
        <v>0</v>
      </c>
      <c r="V92" s="57">
        <v>0</v>
      </c>
      <c r="W92" s="57">
        <v>0</v>
      </c>
      <c r="X92" s="57">
        <v>0</v>
      </c>
      <c r="Y92" s="175" t="b">
        <f>B92='C-1'!G92</f>
        <v>1</v>
      </c>
      <c r="AA92" s="6" t="s">
        <v>543</v>
      </c>
      <c r="AB92" s="57">
        <f t="shared" si="122"/>
        <v>29</v>
      </c>
      <c r="AC92" s="57">
        <v>0</v>
      </c>
      <c r="AD92" s="57">
        <v>1</v>
      </c>
      <c r="AE92" s="57">
        <v>8</v>
      </c>
      <c r="AF92" s="57">
        <v>4</v>
      </c>
      <c r="AG92" s="57">
        <v>4</v>
      </c>
      <c r="AH92" s="57">
        <v>0</v>
      </c>
      <c r="AI92" s="57">
        <v>0</v>
      </c>
      <c r="AJ92" s="158">
        <v>0</v>
      </c>
      <c r="AK92" s="158">
        <v>0</v>
      </c>
      <c r="AL92" s="158">
        <v>1</v>
      </c>
      <c r="AM92" s="158">
        <v>1</v>
      </c>
      <c r="AN92" s="158">
        <v>9</v>
      </c>
      <c r="AO92" s="57">
        <v>0</v>
      </c>
      <c r="AP92" s="57">
        <v>0</v>
      </c>
      <c r="AQ92" s="57">
        <v>0</v>
      </c>
      <c r="AR92" s="57">
        <v>0</v>
      </c>
      <c r="AS92" s="57">
        <v>0</v>
      </c>
      <c r="AT92" s="57">
        <v>1</v>
      </c>
      <c r="AU92" s="57">
        <v>0</v>
      </c>
      <c r="AV92" s="57">
        <v>0</v>
      </c>
      <c r="AW92" s="57">
        <v>0</v>
      </c>
      <c r="AX92" s="57">
        <v>0</v>
      </c>
      <c r="AY92" s="155" t="b">
        <f>AB92='C-1'!AA92</f>
        <v>1</v>
      </c>
      <c r="AZ92" s="6" t="s">
        <v>157</v>
      </c>
      <c r="BA92" s="57">
        <f t="shared" si="123"/>
        <v>24</v>
      </c>
      <c r="BB92" s="57">
        <v>0</v>
      </c>
      <c r="BC92" s="57">
        <v>6</v>
      </c>
      <c r="BD92" s="57">
        <v>3</v>
      </c>
      <c r="BE92" s="57">
        <v>3</v>
      </c>
      <c r="BF92" s="57">
        <v>2</v>
      </c>
      <c r="BG92" s="57">
        <v>0</v>
      </c>
      <c r="BH92" s="57">
        <v>0</v>
      </c>
      <c r="BI92" s="57">
        <v>0</v>
      </c>
      <c r="BJ92" s="57">
        <v>0</v>
      </c>
      <c r="BK92" s="57">
        <v>0</v>
      </c>
      <c r="BL92" s="57">
        <v>0</v>
      </c>
      <c r="BM92" s="57">
        <v>7</v>
      </c>
      <c r="BN92" s="57">
        <v>0</v>
      </c>
      <c r="BO92" s="57">
        <v>0</v>
      </c>
      <c r="BP92" s="57">
        <v>1</v>
      </c>
      <c r="BQ92" s="57">
        <v>0</v>
      </c>
      <c r="BR92" s="57">
        <v>0</v>
      </c>
      <c r="BS92" s="57">
        <v>0</v>
      </c>
      <c r="BT92" s="57">
        <v>2</v>
      </c>
      <c r="BU92" s="57">
        <v>0</v>
      </c>
      <c r="BV92" s="57">
        <v>0</v>
      </c>
      <c r="BW92" s="57">
        <v>0</v>
      </c>
      <c r="BX92" s="6" t="b">
        <f>BA92='C-1'!AW92</f>
        <v>1</v>
      </c>
      <c r="BY92" s="6" t="s">
        <v>157</v>
      </c>
      <c r="BZ92" s="142">
        <f t="shared" si="124"/>
        <v>25</v>
      </c>
      <c r="CA92" s="142">
        <v>0</v>
      </c>
      <c r="CB92" s="142">
        <v>2</v>
      </c>
      <c r="CC92" s="142">
        <v>9</v>
      </c>
      <c r="CD92" s="142">
        <v>2</v>
      </c>
      <c r="CE92" s="142">
        <v>3</v>
      </c>
      <c r="CF92" s="142">
        <v>0</v>
      </c>
      <c r="CG92" s="142">
        <v>0</v>
      </c>
      <c r="CH92" s="142">
        <v>4</v>
      </c>
      <c r="CI92" s="142">
        <v>0</v>
      </c>
      <c r="CJ92" s="142">
        <v>0</v>
      </c>
      <c r="CK92" s="142">
        <v>0</v>
      </c>
      <c r="CL92" s="142">
        <v>2</v>
      </c>
      <c r="CM92" s="142">
        <v>0</v>
      </c>
      <c r="CN92" s="142">
        <v>0</v>
      </c>
      <c r="CO92" s="142">
        <v>0</v>
      </c>
      <c r="CP92" s="142">
        <v>0</v>
      </c>
      <c r="CQ92" s="142">
        <v>0</v>
      </c>
      <c r="CR92" s="142">
        <v>1</v>
      </c>
      <c r="CS92" s="142">
        <v>0</v>
      </c>
      <c r="CT92" s="142">
        <v>0</v>
      </c>
      <c r="CU92" s="142">
        <v>0</v>
      </c>
      <c r="CV92" s="142">
        <v>2</v>
      </c>
      <c r="CW92" s="6" t="b">
        <f>+BZ92='C-1'!BP92</f>
        <v>1</v>
      </c>
      <c r="CX92" s="6" t="b">
        <f>'C-1'!BP92=SUM('C-5'!CA92:CV92)</f>
        <v>1</v>
      </c>
      <c r="CY92" s="6" t="s">
        <v>157</v>
      </c>
      <c r="CZ92" s="365">
        <f t="shared" si="125"/>
        <v>98</v>
      </c>
      <c r="DA92" s="365">
        <f t="shared" si="126"/>
        <v>0</v>
      </c>
      <c r="DB92" s="365">
        <f t="shared" si="126"/>
        <v>10</v>
      </c>
      <c r="DC92" s="365">
        <f t="shared" si="126"/>
        <v>26</v>
      </c>
      <c r="DD92" s="365">
        <f t="shared" si="126"/>
        <v>9</v>
      </c>
      <c r="DE92" s="365">
        <f t="shared" si="126"/>
        <v>10</v>
      </c>
      <c r="DF92" s="365">
        <f t="shared" si="126"/>
        <v>0</v>
      </c>
      <c r="DG92" s="365">
        <f t="shared" si="126"/>
        <v>0</v>
      </c>
      <c r="DH92" s="365">
        <f t="shared" si="126"/>
        <v>4</v>
      </c>
      <c r="DI92" s="365">
        <f t="shared" si="126"/>
        <v>0</v>
      </c>
      <c r="DJ92" s="365">
        <f t="shared" si="126"/>
        <v>1</v>
      </c>
      <c r="DK92" s="365">
        <f t="shared" si="127"/>
        <v>2</v>
      </c>
      <c r="DL92" s="365">
        <f t="shared" si="127"/>
        <v>29</v>
      </c>
      <c r="DM92" s="365">
        <f t="shared" si="127"/>
        <v>0</v>
      </c>
      <c r="DN92" s="365">
        <f t="shared" si="127"/>
        <v>0</v>
      </c>
      <c r="DO92" s="365">
        <f t="shared" si="127"/>
        <v>1</v>
      </c>
      <c r="DP92" s="365">
        <f t="shared" si="127"/>
        <v>0</v>
      </c>
      <c r="DQ92" s="365">
        <f t="shared" si="127"/>
        <v>0</v>
      </c>
      <c r="DR92" s="365">
        <f t="shared" si="127"/>
        <v>2</v>
      </c>
      <c r="DS92" s="365">
        <f t="shared" si="127"/>
        <v>2</v>
      </c>
      <c r="DT92" s="365">
        <f t="shared" si="127"/>
        <v>0</v>
      </c>
      <c r="DU92" s="365">
        <f t="shared" si="127"/>
        <v>0</v>
      </c>
      <c r="DV92" s="370">
        <f t="shared" si="128"/>
        <v>2</v>
      </c>
      <c r="DW92" s="6" t="b">
        <f>CZ92='C-1'!CM92</f>
        <v>1</v>
      </c>
    </row>
    <row r="93" spans="1:127" x14ac:dyDescent="0.35">
      <c r="A93" s="18" t="s">
        <v>544</v>
      </c>
      <c r="B93" s="58">
        <f t="shared" si="121"/>
        <v>33</v>
      </c>
      <c r="C93" s="57">
        <v>1</v>
      </c>
      <c r="D93" s="57">
        <v>1</v>
      </c>
      <c r="E93" s="57">
        <v>12</v>
      </c>
      <c r="F93" s="57">
        <v>2</v>
      </c>
      <c r="G93" s="57">
        <v>0</v>
      </c>
      <c r="H93" s="57">
        <v>0</v>
      </c>
      <c r="I93" s="57">
        <v>0</v>
      </c>
      <c r="J93" s="57">
        <v>0</v>
      </c>
      <c r="K93" s="57">
        <v>1</v>
      </c>
      <c r="L93" s="57">
        <v>1</v>
      </c>
      <c r="M93" s="57">
        <v>0</v>
      </c>
      <c r="N93" s="57">
        <v>5</v>
      </c>
      <c r="O93" s="179">
        <v>0</v>
      </c>
      <c r="P93" s="57">
        <v>0</v>
      </c>
      <c r="Q93" s="57">
        <v>8</v>
      </c>
      <c r="R93" s="57">
        <v>0</v>
      </c>
      <c r="S93" s="57">
        <v>0</v>
      </c>
      <c r="T93" s="57">
        <v>0</v>
      </c>
      <c r="U93" s="57">
        <v>1</v>
      </c>
      <c r="V93" s="57">
        <v>0</v>
      </c>
      <c r="W93" s="57">
        <v>1</v>
      </c>
      <c r="X93" s="57">
        <v>0</v>
      </c>
      <c r="Y93" s="175" t="b">
        <f>B93='C-1'!G93</f>
        <v>1</v>
      </c>
      <c r="AA93" s="18" t="s">
        <v>544</v>
      </c>
      <c r="AB93" s="58">
        <f t="shared" si="122"/>
        <v>18</v>
      </c>
      <c r="AC93" s="57">
        <v>1</v>
      </c>
      <c r="AD93" s="57">
        <v>0</v>
      </c>
      <c r="AE93" s="57">
        <v>5</v>
      </c>
      <c r="AF93" s="57">
        <v>6</v>
      </c>
      <c r="AG93" s="57">
        <v>0</v>
      </c>
      <c r="AH93" s="57">
        <v>1</v>
      </c>
      <c r="AI93" s="57">
        <v>1</v>
      </c>
      <c r="AJ93" s="158">
        <v>0</v>
      </c>
      <c r="AK93" s="158">
        <v>0</v>
      </c>
      <c r="AL93" s="158">
        <v>0</v>
      </c>
      <c r="AM93" s="158">
        <v>0</v>
      </c>
      <c r="AN93" s="158">
        <v>2</v>
      </c>
      <c r="AO93" s="57">
        <v>0</v>
      </c>
      <c r="AP93" s="57">
        <v>0</v>
      </c>
      <c r="AQ93" s="57">
        <v>0</v>
      </c>
      <c r="AR93" s="57">
        <v>0</v>
      </c>
      <c r="AS93" s="57">
        <v>0</v>
      </c>
      <c r="AT93" s="57">
        <v>0</v>
      </c>
      <c r="AU93" s="57">
        <v>1</v>
      </c>
      <c r="AV93" s="57">
        <v>0</v>
      </c>
      <c r="AW93" s="142">
        <v>0</v>
      </c>
      <c r="AX93" s="57">
        <v>1</v>
      </c>
      <c r="AY93" s="155" t="b">
        <f>AB93='C-1'!AA93</f>
        <v>1</v>
      </c>
      <c r="AZ93" s="18" t="s">
        <v>158</v>
      </c>
      <c r="BA93" s="58">
        <f t="shared" si="123"/>
        <v>22</v>
      </c>
      <c r="BB93" s="57">
        <v>0</v>
      </c>
      <c r="BC93" s="57">
        <v>0</v>
      </c>
      <c r="BD93" s="57">
        <v>2</v>
      </c>
      <c r="BE93" s="57">
        <v>12</v>
      </c>
      <c r="BF93" s="57">
        <v>4</v>
      </c>
      <c r="BG93" s="57">
        <v>1</v>
      </c>
      <c r="BH93" s="57">
        <v>0</v>
      </c>
      <c r="BI93" s="57">
        <v>0</v>
      </c>
      <c r="BJ93" s="57">
        <v>0</v>
      </c>
      <c r="BK93" s="57">
        <v>0</v>
      </c>
      <c r="BL93" s="57">
        <v>0</v>
      </c>
      <c r="BM93" s="57">
        <v>3</v>
      </c>
      <c r="BN93" s="57">
        <v>0</v>
      </c>
      <c r="BO93" s="57">
        <v>0</v>
      </c>
      <c r="BP93" s="57">
        <v>0</v>
      </c>
      <c r="BQ93" s="57">
        <v>0</v>
      </c>
      <c r="BR93" s="57">
        <v>0</v>
      </c>
      <c r="BS93" s="57">
        <v>0</v>
      </c>
      <c r="BT93" s="57">
        <v>0</v>
      </c>
      <c r="BU93" s="57">
        <v>0</v>
      </c>
      <c r="BV93" s="57">
        <v>0</v>
      </c>
      <c r="BW93" s="57">
        <v>0</v>
      </c>
      <c r="BX93" s="6" t="b">
        <f>BA93='C-1'!AW93</f>
        <v>1</v>
      </c>
      <c r="BY93" s="18" t="s">
        <v>158</v>
      </c>
      <c r="BZ93" s="58">
        <f t="shared" si="124"/>
        <v>23</v>
      </c>
      <c r="CA93" s="142">
        <v>0</v>
      </c>
      <c r="CB93" s="142">
        <v>0</v>
      </c>
      <c r="CC93" s="142">
        <v>4</v>
      </c>
      <c r="CD93" s="142">
        <v>8</v>
      </c>
      <c r="CE93" s="142">
        <v>0</v>
      </c>
      <c r="CF93" s="142">
        <v>0</v>
      </c>
      <c r="CG93" s="142">
        <v>0</v>
      </c>
      <c r="CH93" s="142">
        <v>1</v>
      </c>
      <c r="CI93" s="142">
        <v>0</v>
      </c>
      <c r="CJ93" s="142">
        <v>0</v>
      </c>
      <c r="CK93" s="142">
        <v>0</v>
      </c>
      <c r="CL93" s="142">
        <v>8</v>
      </c>
      <c r="CM93" s="142">
        <v>0</v>
      </c>
      <c r="CN93" s="142">
        <v>0</v>
      </c>
      <c r="CO93" s="142">
        <v>0</v>
      </c>
      <c r="CP93" s="142">
        <v>2</v>
      </c>
      <c r="CQ93" s="142">
        <v>0</v>
      </c>
      <c r="CR93" s="142">
        <v>0</v>
      </c>
      <c r="CS93" s="142">
        <v>0</v>
      </c>
      <c r="CT93" s="142">
        <v>0</v>
      </c>
      <c r="CU93" s="142">
        <v>0</v>
      </c>
      <c r="CV93" s="142">
        <v>0</v>
      </c>
      <c r="CW93" s="6" t="b">
        <f>+BZ93='C-1'!BP93</f>
        <v>1</v>
      </c>
      <c r="CX93" s="6" t="b">
        <f>'C-1'!BP93=SUM('C-5'!CA93:CV93)</f>
        <v>1</v>
      </c>
      <c r="CY93" s="18" t="s">
        <v>158</v>
      </c>
      <c r="CZ93" s="364">
        <f t="shared" si="125"/>
        <v>96</v>
      </c>
      <c r="DA93" s="365">
        <f t="shared" si="126"/>
        <v>2</v>
      </c>
      <c r="DB93" s="365">
        <f t="shared" si="126"/>
        <v>1</v>
      </c>
      <c r="DC93" s="365">
        <f t="shared" si="126"/>
        <v>23</v>
      </c>
      <c r="DD93" s="365">
        <f t="shared" si="126"/>
        <v>28</v>
      </c>
      <c r="DE93" s="365">
        <f t="shared" si="126"/>
        <v>4</v>
      </c>
      <c r="DF93" s="365">
        <f t="shared" si="126"/>
        <v>2</v>
      </c>
      <c r="DG93" s="365">
        <f t="shared" si="126"/>
        <v>1</v>
      </c>
      <c r="DH93" s="365">
        <f t="shared" si="126"/>
        <v>1</v>
      </c>
      <c r="DI93" s="365">
        <f t="shared" si="126"/>
        <v>1</v>
      </c>
      <c r="DJ93" s="365">
        <f t="shared" si="126"/>
        <v>1</v>
      </c>
      <c r="DK93" s="365">
        <f t="shared" si="127"/>
        <v>0</v>
      </c>
      <c r="DL93" s="365">
        <f t="shared" si="127"/>
        <v>18</v>
      </c>
      <c r="DM93" s="365">
        <f t="shared" si="127"/>
        <v>0</v>
      </c>
      <c r="DN93" s="365">
        <f t="shared" si="127"/>
        <v>0</v>
      </c>
      <c r="DO93" s="365">
        <f t="shared" si="127"/>
        <v>8</v>
      </c>
      <c r="DP93" s="365">
        <f t="shared" si="127"/>
        <v>2</v>
      </c>
      <c r="DQ93" s="365">
        <f t="shared" si="127"/>
        <v>0</v>
      </c>
      <c r="DR93" s="365">
        <f t="shared" si="127"/>
        <v>0</v>
      </c>
      <c r="DS93" s="365">
        <f t="shared" si="127"/>
        <v>2</v>
      </c>
      <c r="DT93" s="365">
        <f t="shared" si="127"/>
        <v>0</v>
      </c>
      <c r="DU93" s="365">
        <f t="shared" si="127"/>
        <v>1</v>
      </c>
      <c r="DV93" s="370">
        <f t="shared" si="128"/>
        <v>1</v>
      </c>
      <c r="DW93" s="6" t="b">
        <f>CZ93='C-1'!CM93</f>
        <v>1</v>
      </c>
    </row>
    <row r="94" spans="1:127" s="175" customFormat="1" x14ac:dyDescent="0.35">
      <c r="A94" s="175" t="s">
        <v>545</v>
      </c>
      <c r="B94" s="179">
        <f t="shared" si="121"/>
        <v>6</v>
      </c>
      <c r="C94" s="179">
        <v>0</v>
      </c>
      <c r="D94" s="179">
        <v>0</v>
      </c>
      <c r="E94" s="179">
        <v>3</v>
      </c>
      <c r="F94" s="179">
        <v>1</v>
      </c>
      <c r="G94" s="179">
        <v>0</v>
      </c>
      <c r="H94" s="57">
        <v>0</v>
      </c>
      <c r="I94" s="57">
        <v>0</v>
      </c>
      <c r="J94" s="179">
        <v>0</v>
      </c>
      <c r="K94" s="57">
        <v>0</v>
      </c>
      <c r="L94" s="57">
        <v>0</v>
      </c>
      <c r="M94" s="179">
        <v>0</v>
      </c>
      <c r="N94" s="179">
        <v>2</v>
      </c>
      <c r="O94" s="179">
        <v>0</v>
      </c>
      <c r="P94" s="57">
        <v>0</v>
      </c>
      <c r="Q94" s="179">
        <v>0</v>
      </c>
      <c r="R94" s="179">
        <v>0</v>
      </c>
      <c r="S94" s="57">
        <v>0</v>
      </c>
      <c r="T94" s="57">
        <v>0</v>
      </c>
      <c r="U94" s="179">
        <v>0</v>
      </c>
      <c r="V94" s="57">
        <v>0</v>
      </c>
      <c r="W94" s="179">
        <v>0</v>
      </c>
      <c r="X94" s="179">
        <v>0</v>
      </c>
      <c r="Y94" s="175" t="b">
        <f>B94='C-1'!G94</f>
        <v>1</v>
      </c>
      <c r="Z94" s="225"/>
      <c r="AA94" s="175" t="s">
        <v>545</v>
      </c>
      <c r="AB94" s="179">
        <f t="shared" si="122"/>
        <v>10</v>
      </c>
      <c r="AC94" s="179">
        <v>0</v>
      </c>
      <c r="AD94" s="179">
        <v>0</v>
      </c>
      <c r="AE94" s="179">
        <v>1</v>
      </c>
      <c r="AF94" s="179">
        <v>3</v>
      </c>
      <c r="AG94" s="179">
        <v>0</v>
      </c>
      <c r="AH94" s="179">
        <v>0</v>
      </c>
      <c r="AI94" s="179">
        <v>1</v>
      </c>
      <c r="AJ94" s="204">
        <v>0</v>
      </c>
      <c r="AK94" s="204">
        <v>0</v>
      </c>
      <c r="AL94" s="204">
        <v>0</v>
      </c>
      <c r="AM94" s="204">
        <v>0</v>
      </c>
      <c r="AN94" s="204">
        <v>5</v>
      </c>
      <c r="AO94" s="179">
        <v>0</v>
      </c>
      <c r="AP94" s="179">
        <v>0</v>
      </c>
      <c r="AQ94" s="179">
        <v>0</v>
      </c>
      <c r="AR94" s="179">
        <v>0</v>
      </c>
      <c r="AS94" s="179">
        <v>0</v>
      </c>
      <c r="AT94" s="179">
        <v>0</v>
      </c>
      <c r="AU94" s="179">
        <v>0</v>
      </c>
      <c r="AV94" s="179">
        <v>0</v>
      </c>
      <c r="AW94" s="179">
        <v>0</v>
      </c>
      <c r="AX94" s="179">
        <v>0</v>
      </c>
      <c r="AY94" s="200" t="b">
        <f>AB94='C-1'!AA94</f>
        <v>1</v>
      </c>
      <c r="AZ94" s="175" t="s">
        <v>159</v>
      </c>
      <c r="BA94" s="179">
        <f t="shared" si="123"/>
        <v>28</v>
      </c>
      <c r="BB94" s="179">
        <v>1</v>
      </c>
      <c r="BC94" s="179">
        <v>0</v>
      </c>
      <c r="BD94" s="179">
        <v>1</v>
      </c>
      <c r="BE94" s="179">
        <v>2</v>
      </c>
      <c r="BF94" s="179">
        <v>2</v>
      </c>
      <c r="BG94" s="179">
        <v>0</v>
      </c>
      <c r="BH94" s="179">
        <v>0</v>
      </c>
      <c r="BI94" s="179">
        <v>1</v>
      </c>
      <c r="BJ94" s="179">
        <v>0</v>
      </c>
      <c r="BK94" s="179">
        <v>0</v>
      </c>
      <c r="BL94" s="179">
        <v>0</v>
      </c>
      <c r="BM94" s="179">
        <v>7</v>
      </c>
      <c r="BN94" s="179">
        <v>0</v>
      </c>
      <c r="BO94" s="179">
        <v>0</v>
      </c>
      <c r="BP94" s="179">
        <v>0</v>
      </c>
      <c r="BQ94" s="179">
        <v>0</v>
      </c>
      <c r="BR94" s="179">
        <v>0</v>
      </c>
      <c r="BS94" s="179">
        <v>0</v>
      </c>
      <c r="BT94" s="179">
        <v>14</v>
      </c>
      <c r="BU94" s="179">
        <v>0</v>
      </c>
      <c r="BV94" s="179">
        <v>0</v>
      </c>
      <c r="BW94" s="179">
        <v>0</v>
      </c>
      <c r="BX94" s="175" t="b">
        <f>BA94='C-1'!AW94</f>
        <v>1</v>
      </c>
      <c r="BY94" s="175" t="s">
        <v>159</v>
      </c>
      <c r="BZ94" s="181">
        <f t="shared" si="124"/>
        <v>20</v>
      </c>
      <c r="CA94" s="181">
        <v>0</v>
      </c>
      <c r="CB94" s="181">
        <v>2</v>
      </c>
      <c r="CC94" s="181">
        <v>8</v>
      </c>
      <c r="CD94" s="181">
        <v>1</v>
      </c>
      <c r="CE94" s="181">
        <v>0</v>
      </c>
      <c r="CF94" s="181">
        <v>0</v>
      </c>
      <c r="CG94" s="181">
        <v>0</v>
      </c>
      <c r="CH94" s="181">
        <v>2</v>
      </c>
      <c r="CI94" s="181">
        <v>0</v>
      </c>
      <c r="CJ94" s="181">
        <v>1</v>
      </c>
      <c r="CK94" s="181">
        <v>0</v>
      </c>
      <c r="CL94" s="181">
        <v>3</v>
      </c>
      <c r="CM94" s="181">
        <v>0</v>
      </c>
      <c r="CN94" s="181">
        <v>0</v>
      </c>
      <c r="CO94" s="181">
        <v>0</v>
      </c>
      <c r="CP94" s="181">
        <v>0</v>
      </c>
      <c r="CQ94" s="181">
        <v>0</v>
      </c>
      <c r="CR94" s="181">
        <v>1</v>
      </c>
      <c r="CS94" s="181">
        <v>1</v>
      </c>
      <c r="CT94" s="181">
        <v>0</v>
      </c>
      <c r="CU94" s="181">
        <v>0</v>
      </c>
      <c r="CV94" s="181">
        <v>1</v>
      </c>
      <c r="CW94" s="175" t="b">
        <f>+BZ94='C-1'!BP94</f>
        <v>1</v>
      </c>
      <c r="CX94" s="175" t="b">
        <f>'C-1'!BP94=SUM('C-5'!CA94:CV94)</f>
        <v>1</v>
      </c>
      <c r="CY94" s="175" t="s">
        <v>159</v>
      </c>
      <c r="CZ94" s="361">
        <f t="shared" si="125"/>
        <v>64</v>
      </c>
      <c r="DA94" s="361">
        <f t="shared" si="126"/>
        <v>1</v>
      </c>
      <c r="DB94" s="361">
        <f t="shared" si="126"/>
        <v>2</v>
      </c>
      <c r="DC94" s="361">
        <f t="shared" si="126"/>
        <v>13</v>
      </c>
      <c r="DD94" s="361">
        <f t="shared" si="126"/>
        <v>7</v>
      </c>
      <c r="DE94" s="361">
        <f t="shared" si="126"/>
        <v>2</v>
      </c>
      <c r="DF94" s="361">
        <f t="shared" si="126"/>
        <v>0</v>
      </c>
      <c r="DG94" s="361">
        <f t="shared" si="126"/>
        <v>1</v>
      </c>
      <c r="DH94" s="361">
        <f t="shared" si="126"/>
        <v>3</v>
      </c>
      <c r="DI94" s="361">
        <f t="shared" si="126"/>
        <v>0</v>
      </c>
      <c r="DJ94" s="361">
        <f t="shared" si="126"/>
        <v>1</v>
      </c>
      <c r="DK94" s="361">
        <f t="shared" si="127"/>
        <v>0</v>
      </c>
      <c r="DL94" s="361">
        <f t="shared" si="127"/>
        <v>17</v>
      </c>
      <c r="DM94" s="361">
        <f t="shared" si="127"/>
        <v>0</v>
      </c>
      <c r="DN94" s="361">
        <f t="shared" si="127"/>
        <v>0</v>
      </c>
      <c r="DO94" s="361">
        <f t="shared" si="127"/>
        <v>0</v>
      </c>
      <c r="DP94" s="361">
        <f t="shared" si="127"/>
        <v>0</v>
      </c>
      <c r="DQ94" s="361">
        <f t="shared" si="127"/>
        <v>0</v>
      </c>
      <c r="DR94" s="361">
        <f t="shared" si="127"/>
        <v>1</v>
      </c>
      <c r="DS94" s="361">
        <f t="shared" si="127"/>
        <v>15</v>
      </c>
      <c r="DT94" s="361">
        <f t="shared" si="127"/>
        <v>0</v>
      </c>
      <c r="DU94" s="361">
        <f t="shared" si="127"/>
        <v>0</v>
      </c>
      <c r="DV94" s="373">
        <f t="shared" si="128"/>
        <v>1</v>
      </c>
      <c r="DW94" s="6" t="b">
        <f>CZ94='C-1'!CM94</f>
        <v>1</v>
      </c>
    </row>
    <row r="95" spans="1:127" x14ac:dyDescent="0.35">
      <c r="A95" s="6" t="s">
        <v>546</v>
      </c>
      <c r="B95" s="57">
        <f t="shared" si="121"/>
        <v>39</v>
      </c>
      <c r="C95" s="57">
        <v>1</v>
      </c>
      <c r="D95" s="57">
        <v>0</v>
      </c>
      <c r="E95" s="57">
        <v>5</v>
      </c>
      <c r="F95" s="57">
        <v>4</v>
      </c>
      <c r="G95" s="57">
        <v>0</v>
      </c>
      <c r="H95" s="57">
        <v>3</v>
      </c>
      <c r="I95" s="57">
        <v>0</v>
      </c>
      <c r="J95" s="57">
        <v>11</v>
      </c>
      <c r="K95" s="57">
        <v>0</v>
      </c>
      <c r="L95" s="57">
        <v>1</v>
      </c>
      <c r="M95" s="57">
        <v>0</v>
      </c>
      <c r="N95" s="57">
        <v>11</v>
      </c>
      <c r="O95" s="179">
        <v>0</v>
      </c>
      <c r="P95" s="57">
        <v>0</v>
      </c>
      <c r="Q95" s="57">
        <v>0</v>
      </c>
      <c r="R95" s="57">
        <v>2</v>
      </c>
      <c r="S95" s="57">
        <v>0</v>
      </c>
      <c r="T95" s="57">
        <v>0</v>
      </c>
      <c r="U95" s="57">
        <v>1</v>
      </c>
      <c r="V95" s="57">
        <v>0</v>
      </c>
      <c r="W95" s="57">
        <v>0</v>
      </c>
      <c r="X95" s="179">
        <v>0</v>
      </c>
      <c r="Y95" s="175" t="b">
        <f>B95='C-1'!G95</f>
        <v>1</v>
      </c>
      <c r="AA95" s="6" t="s">
        <v>546</v>
      </c>
      <c r="AB95" s="57">
        <f t="shared" si="122"/>
        <v>39</v>
      </c>
      <c r="AC95" s="57">
        <v>2</v>
      </c>
      <c r="AD95" s="57">
        <v>0</v>
      </c>
      <c r="AE95" s="57">
        <v>4</v>
      </c>
      <c r="AF95" s="57">
        <v>2</v>
      </c>
      <c r="AG95" s="57">
        <v>1</v>
      </c>
      <c r="AH95" s="57">
        <v>6</v>
      </c>
      <c r="AI95" s="57">
        <v>0</v>
      </c>
      <c r="AJ95" s="158">
        <v>6</v>
      </c>
      <c r="AK95" s="158">
        <v>0</v>
      </c>
      <c r="AL95" s="158">
        <v>2</v>
      </c>
      <c r="AM95" s="158">
        <v>0</v>
      </c>
      <c r="AN95" s="158">
        <v>14</v>
      </c>
      <c r="AO95" s="57">
        <v>0</v>
      </c>
      <c r="AP95" s="57">
        <v>0</v>
      </c>
      <c r="AQ95" s="57">
        <v>0</v>
      </c>
      <c r="AR95" s="57">
        <v>0</v>
      </c>
      <c r="AS95" s="57">
        <v>0</v>
      </c>
      <c r="AT95" s="57">
        <v>1</v>
      </c>
      <c r="AU95" s="57">
        <v>1</v>
      </c>
      <c r="AV95" s="57">
        <v>0</v>
      </c>
      <c r="AW95" s="57">
        <v>0</v>
      </c>
      <c r="AX95" s="57">
        <v>0</v>
      </c>
      <c r="AY95" s="155" t="b">
        <f>AB95='C-1'!AA95</f>
        <v>1</v>
      </c>
      <c r="AZ95" s="6" t="s">
        <v>417</v>
      </c>
      <c r="BA95" s="57">
        <f t="shared" si="123"/>
        <v>65</v>
      </c>
      <c r="BB95" s="57">
        <v>1</v>
      </c>
      <c r="BC95" s="57">
        <v>0</v>
      </c>
      <c r="BD95" s="57">
        <v>7</v>
      </c>
      <c r="BE95" s="57">
        <v>2</v>
      </c>
      <c r="BF95" s="57">
        <v>5</v>
      </c>
      <c r="BG95" s="57">
        <v>4</v>
      </c>
      <c r="BH95" s="57">
        <v>0</v>
      </c>
      <c r="BI95" s="57">
        <v>6</v>
      </c>
      <c r="BJ95" s="57">
        <v>0</v>
      </c>
      <c r="BK95" s="57">
        <v>14</v>
      </c>
      <c r="BL95" s="57">
        <v>0</v>
      </c>
      <c r="BM95" s="57">
        <v>19</v>
      </c>
      <c r="BN95" s="57">
        <v>0</v>
      </c>
      <c r="BO95" s="57">
        <v>0</v>
      </c>
      <c r="BP95" s="57">
        <v>0</v>
      </c>
      <c r="BQ95" s="57">
        <v>0</v>
      </c>
      <c r="BR95" s="57">
        <v>0</v>
      </c>
      <c r="BS95" s="57">
        <v>6</v>
      </c>
      <c r="BT95" s="57">
        <v>1</v>
      </c>
      <c r="BU95" s="57">
        <v>0</v>
      </c>
      <c r="BV95" s="57">
        <v>0</v>
      </c>
      <c r="BW95" s="57">
        <v>0</v>
      </c>
      <c r="BX95" s="6" t="b">
        <f>BA95='C-1'!AW95</f>
        <v>1</v>
      </c>
      <c r="BY95" s="6" t="s">
        <v>417</v>
      </c>
      <c r="BZ95" s="142">
        <f t="shared" si="124"/>
        <v>36</v>
      </c>
      <c r="CA95" s="142">
        <v>0</v>
      </c>
      <c r="CB95" s="142">
        <v>1</v>
      </c>
      <c r="CC95" s="142">
        <v>9</v>
      </c>
      <c r="CD95" s="142">
        <v>2</v>
      </c>
      <c r="CE95" s="142">
        <v>0</v>
      </c>
      <c r="CF95" s="142">
        <v>0</v>
      </c>
      <c r="CG95" s="142">
        <v>0</v>
      </c>
      <c r="CH95" s="142">
        <v>8</v>
      </c>
      <c r="CI95" s="142">
        <v>0</v>
      </c>
      <c r="CJ95" s="142">
        <v>4</v>
      </c>
      <c r="CK95" s="142">
        <v>0</v>
      </c>
      <c r="CL95" s="142">
        <v>12</v>
      </c>
      <c r="CM95" s="142">
        <v>0</v>
      </c>
      <c r="CN95" s="142">
        <v>0</v>
      </c>
      <c r="CO95" s="142">
        <v>0</v>
      </c>
      <c r="CP95" s="142">
        <v>0</v>
      </c>
      <c r="CQ95" s="142">
        <v>0</v>
      </c>
      <c r="CR95" s="142">
        <v>0</v>
      </c>
      <c r="CS95" s="142">
        <v>0</v>
      </c>
      <c r="CT95" s="142">
        <v>0</v>
      </c>
      <c r="CU95" s="142">
        <v>0</v>
      </c>
      <c r="CV95" s="142">
        <v>0</v>
      </c>
      <c r="CW95" s="6" t="b">
        <f>+BZ95='C-1'!BP95</f>
        <v>1</v>
      </c>
      <c r="CX95" s="6" t="b">
        <f>'C-1'!BP95=SUM('C-5'!CA95:CV95)</f>
        <v>1</v>
      </c>
      <c r="CY95" s="6" t="s">
        <v>417</v>
      </c>
      <c r="CZ95" s="365">
        <f t="shared" si="125"/>
        <v>179</v>
      </c>
      <c r="DA95" s="365">
        <f t="shared" si="126"/>
        <v>4</v>
      </c>
      <c r="DB95" s="365">
        <f t="shared" si="126"/>
        <v>1</v>
      </c>
      <c r="DC95" s="365">
        <f t="shared" si="126"/>
        <v>25</v>
      </c>
      <c r="DD95" s="365">
        <f t="shared" si="126"/>
        <v>10</v>
      </c>
      <c r="DE95" s="365">
        <f t="shared" si="126"/>
        <v>6</v>
      </c>
      <c r="DF95" s="365">
        <f t="shared" si="126"/>
        <v>13</v>
      </c>
      <c r="DG95" s="365">
        <f t="shared" si="126"/>
        <v>0</v>
      </c>
      <c r="DH95" s="365">
        <f t="shared" si="126"/>
        <v>31</v>
      </c>
      <c r="DI95" s="365">
        <f t="shared" si="126"/>
        <v>0</v>
      </c>
      <c r="DJ95" s="365">
        <f t="shared" si="126"/>
        <v>21</v>
      </c>
      <c r="DK95" s="365">
        <f t="shared" si="127"/>
        <v>0</v>
      </c>
      <c r="DL95" s="365">
        <f t="shared" si="127"/>
        <v>56</v>
      </c>
      <c r="DM95" s="365">
        <f t="shared" si="127"/>
        <v>0</v>
      </c>
      <c r="DN95" s="365">
        <f t="shared" si="127"/>
        <v>0</v>
      </c>
      <c r="DO95" s="365">
        <f t="shared" si="127"/>
        <v>0</v>
      </c>
      <c r="DP95" s="365">
        <f t="shared" si="127"/>
        <v>2</v>
      </c>
      <c r="DQ95" s="365">
        <f t="shared" si="127"/>
        <v>0</v>
      </c>
      <c r="DR95" s="365">
        <f t="shared" si="127"/>
        <v>7</v>
      </c>
      <c r="DS95" s="365">
        <f t="shared" si="127"/>
        <v>3</v>
      </c>
      <c r="DT95" s="365">
        <f t="shared" si="127"/>
        <v>0</v>
      </c>
      <c r="DU95" s="365">
        <f t="shared" si="127"/>
        <v>0</v>
      </c>
      <c r="DV95" s="370">
        <f t="shared" si="128"/>
        <v>0</v>
      </c>
      <c r="DW95" s="6" t="b">
        <f>CZ95='C-1'!CM95</f>
        <v>1</v>
      </c>
    </row>
    <row r="96" spans="1:127" x14ac:dyDescent="0.35">
      <c r="A96" s="6" t="s">
        <v>547</v>
      </c>
      <c r="B96" s="57">
        <f t="shared" si="121"/>
        <v>41</v>
      </c>
      <c r="C96" s="57">
        <v>0</v>
      </c>
      <c r="D96" s="57">
        <v>0</v>
      </c>
      <c r="E96" s="57">
        <v>10</v>
      </c>
      <c r="F96" s="57">
        <v>6</v>
      </c>
      <c r="G96" s="57">
        <v>0</v>
      </c>
      <c r="H96" s="57">
        <v>2</v>
      </c>
      <c r="I96" s="57">
        <v>0</v>
      </c>
      <c r="J96" s="57">
        <v>4</v>
      </c>
      <c r="K96" s="57">
        <v>0</v>
      </c>
      <c r="L96" s="57">
        <v>1</v>
      </c>
      <c r="M96" s="57">
        <v>1</v>
      </c>
      <c r="N96" s="57">
        <v>13</v>
      </c>
      <c r="O96" s="179">
        <v>0</v>
      </c>
      <c r="P96" s="57">
        <v>0</v>
      </c>
      <c r="Q96" s="57">
        <v>0</v>
      </c>
      <c r="R96" s="57">
        <v>0</v>
      </c>
      <c r="S96" s="57">
        <v>0</v>
      </c>
      <c r="T96" s="57">
        <v>4</v>
      </c>
      <c r="U96" s="57">
        <v>0</v>
      </c>
      <c r="V96" s="57">
        <v>0</v>
      </c>
      <c r="W96" s="57">
        <v>0</v>
      </c>
      <c r="X96" s="179">
        <v>0</v>
      </c>
      <c r="Y96" s="175" t="b">
        <f>B96='C-1'!G96</f>
        <v>1</v>
      </c>
      <c r="AA96" s="6" t="s">
        <v>547</v>
      </c>
      <c r="AB96" s="57">
        <f t="shared" si="122"/>
        <v>22</v>
      </c>
      <c r="AC96" s="57">
        <v>0</v>
      </c>
      <c r="AD96" s="57">
        <v>0</v>
      </c>
      <c r="AE96" s="57">
        <v>11</v>
      </c>
      <c r="AF96" s="57">
        <v>0</v>
      </c>
      <c r="AG96" s="57">
        <v>3</v>
      </c>
      <c r="AH96" s="57">
        <v>0</v>
      </c>
      <c r="AI96" s="57">
        <v>0</v>
      </c>
      <c r="AJ96" s="158">
        <v>2</v>
      </c>
      <c r="AK96" s="158">
        <v>0</v>
      </c>
      <c r="AL96" s="158">
        <v>0</v>
      </c>
      <c r="AM96" s="158">
        <v>0</v>
      </c>
      <c r="AN96" s="158">
        <v>4</v>
      </c>
      <c r="AO96" s="57">
        <v>0</v>
      </c>
      <c r="AP96" s="57">
        <v>0</v>
      </c>
      <c r="AQ96" s="57">
        <v>0</v>
      </c>
      <c r="AR96" s="57">
        <v>0</v>
      </c>
      <c r="AS96" s="57">
        <v>0</v>
      </c>
      <c r="AT96" s="57">
        <v>2</v>
      </c>
      <c r="AU96" s="57">
        <v>0</v>
      </c>
      <c r="AV96" s="57">
        <v>0</v>
      </c>
      <c r="AW96" s="57">
        <v>0</v>
      </c>
      <c r="AX96" s="57">
        <v>0</v>
      </c>
      <c r="AY96" s="155" t="b">
        <f>AB96='C-1'!AA96</f>
        <v>1</v>
      </c>
      <c r="AZ96" s="6" t="s">
        <v>161</v>
      </c>
      <c r="BA96" s="57">
        <f t="shared" si="123"/>
        <v>14</v>
      </c>
      <c r="BB96" s="57">
        <v>0</v>
      </c>
      <c r="BC96" s="57">
        <v>0</v>
      </c>
      <c r="BD96" s="57">
        <v>7</v>
      </c>
      <c r="BE96" s="57">
        <v>1</v>
      </c>
      <c r="BF96" s="57">
        <v>1</v>
      </c>
      <c r="BG96" s="57">
        <v>1</v>
      </c>
      <c r="BH96" s="57">
        <v>0</v>
      </c>
      <c r="BI96" s="57">
        <v>1</v>
      </c>
      <c r="BJ96" s="57">
        <v>0</v>
      </c>
      <c r="BK96" s="57">
        <v>0</v>
      </c>
      <c r="BL96" s="57">
        <v>0</v>
      </c>
      <c r="BM96" s="57">
        <v>3</v>
      </c>
      <c r="BN96" s="57">
        <v>0</v>
      </c>
      <c r="BO96" s="57">
        <v>0</v>
      </c>
      <c r="BP96" s="57">
        <v>0</v>
      </c>
      <c r="BQ96" s="57">
        <v>0</v>
      </c>
      <c r="BR96" s="57">
        <v>0</v>
      </c>
      <c r="BS96" s="57">
        <v>0</v>
      </c>
      <c r="BT96" s="57">
        <v>0</v>
      </c>
      <c r="BU96" s="57">
        <v>0</v>
      </c>
      <c r="BV96" s="57">
        <v>0</v>
      </c>
      <c r="BW96" s="57">
        <v>0</v>
      </c>
      <c r="BX96" s="6" t="b">
        <f>BA96='C-1'!AW96</f>
        <v>1</v>
      </c>
      <c r="BY96" s="6" t="s">
        <v>161</v>
      </c>
      <c r="BZ96" s="142">
        <f t="shared" si="124"/>
        <v>28</v>
      </c>
      <c r="CA96" s="142">
        <v>0</v>
      </c>
      <c r="CB96" s="142">
        <v>0</v>
      </c>
      <c r="CC96" s="142">
        <v>7</v>
      </c>
      <c r="CD96" s="142">
        <v>1</v>
      </c>
      <c r="CE96" s="142">
        <v>1</v>
      </c>
      <c r="CF96" s="142">
        <v>0</v>
      </c>
      <c r="CG96" s="142">
        <v>0</v>
      </c>
      <c r="CH96" s="142">
        <v>0</v>
      </c>
      <c r="CI96" s="142">
        <v>0</v>
      </c>
      <c r="CJ96" s="142">
        <v>0</v>
      </c>
      <c r="CK96" s="142">
        <v>0</v>
      </c>
      <c r="CL96" s="142">
        <v>9</v>
      </c>
      <c r="CM96" s="142">
        <v>0</v>
      </c>
      <c r="CN96" s="142">
        <v>0</v>
      </c>
      <c r="CO96" s="142">
        <v>2</v>
      </c>
      <c r="CP96" s="142">
        <v>0</v>
      </c>
      <c r="CQ96" s="142">
        <v>0</v>
      </c>
      <c r="CR96" s="142">
        <v>1</v>
      </c>
      <c r="CS96" s="142">
        <v>6</v>
      </c>
      <c r="CT96" s="142">
        <v>0</v>
      </c>
      <c r="CU96" s="142">
        <v>0</v>
      </c>
      <c r="CV96" s="142">
        <v>1</v>
      </c>
      <c r="CW96" s="6" t="b">
        <f>+BZ96='C-1'!BP96</f>
        <v>1</v>
      </c>
      <c r="CX96" s="6" t="b">
        <f>'C-1'!BP96=SUM('C-5'!CA96:CV96)</f>
        <v>1</v>
      </c>
      <c r="CY96" s="6" t="s">
        <v>161</v>
      </c>
      <c r="CZ96" s="365">
        <f t="shared" si="125"/>
        <v>105</v>
      </c>
      <c r="DA96" s="365">
        <f t="shared" si="126"/>
        <v>0</v>
      </c>
      <c r="DB96" s="365">
        <f t="shared" si="126"/>
        <v>0</v>
      </c>
      <c r="DC96" s="365">
        <f t="shared" si="126"/>
        <v>35</v>
      </c>
      <c r="DD96" s="365">
        <f t="shared" si="126"/>
        <v>8</v>
      </c>
      <c r="DE96" s="365">
        <f t="shared" si="126"/>
        <v>5</v>
      </c>
      <c r="DF96" s="365">
        <f t="shared" si="126"/>
        <v>3</v>
      </c>
      <c r="DG96" s="365">
        <f t="shared" si="126"/>
        <v>0</v>
      </c>
      <c r="DH96" s="365">
        <f t="shared" si="126"/>
        <v>7</v>
      </c>
      <c r="DI96" s="365">
        <f t="shared" si="126"/>
        <v>0</v>
      </c>
      <c r="DJ96" s="365">
        <f t="shared" si="126"/>
        <v>1</v>
      </c>
      <c r="DK96" s="365">
        <f t="shared" si="127"/>
        <v>1</v>
      </c>
      <c r="DL96" s="365">
        <f t="shared" si="127"/>
        <v>29</v>
      </c>
      <c r="DM96" s="365">
        <f t="shared" si="127"/>
        <v>0</v>
      </c>
      <c r="DN96" s="365">
        <f t="shared" si="127"/>
        <v>0</v>
      </c>
      <c r="DO96" s="365">
        <f t="shared" si="127"/>
        <v>2</v>
      </c>
      <c r="DP96" s="365">
        <f t="shared" si="127"/>
        <v>0</v>
      </c>
      <c r="DQ96" s="365">
        <f t="shared" si="127"/>
        <v>0</v>
      </c>
      <c r="DR96" s="365">
        <f t="shared" si="127"/>
        <v>7</v>
      </c>
      <c r="DS96" s="365">
        <f t="shared" si="127"/>
        <v>6</v>
      </c>
      <c r="DT96" s="365">
        <f t="shared" si="127"/>
        <v>0</v>
      </c>
      <c r="DU96" s="365">
        <f t="shared" si="127"/>
        <v>0</v>
      </c>
      <c r="DV96" s="370">
        <f t="shared" si="128"/>
        <v>1</v>
      </c>
      <c r="DW96" s="6" t="b">
        <f>CZ96='C-1'!CM96</f>
        <v>1</v>
      </c>
    </row>
    <row r="97" spans="1:127" x14ac:dyDescent="0.35">
      <c r="A97" s="6" t="s">
        <v>548</v>
      </c>
      <c r="B97" s="57">
        <f t="shared" si="121"/>
        <v>13</v>
      </c>
      <c r="C97" s="57">
        <v>0</v>
      </c>
      <c r="D97" s="57">
        <v>0</v>
      </c>
      <c r="E97" s="57">
        <v>8</v>
      </c>
      <c r="F97" s="57">
        <v>0</v>
      </c>
      <c r="G97" s="57">
        <v>0</v>
      </c>
      <c r="H97" s="57">
        <v>0</v>
      </c>
      <c r="I97" s="57">
        <v>0</v>
      </c>
      <c r="J97" s="57">
        <v>0</v>
      </c>
      <c r="K97" s="57">
        <v>0</v>
      </c>
      <c r="L97" s="57">
        <v>0</v>
      </c>
      <c r="M97" s="57">
        <v>0</v>
      </c>
      <c r="N97" s="57">
        <v>5</v>
      </c>
      <c r="O97" s="179">
        <v>0</v>
      </c>
      <c r="P97" s="57">
        <v>0</v>
      </c>
      <c r="Q97" s="57">
        <v>0</v>
      </c>
      <c r="R97" s="57">
        <v>0</v>
      </c>
      <c r="S97" s="57">
        <v>0</v>
      </c>
      <c r="T97" s="57">
        <v>0</v>
      </c>
      <c r="U97" s="57">
        <v>0</v>
      </c>
      <c r="V97" s="57">
        <v>0</v>
      </c>
      <c r="W97" s="57">
        <v>0</v>
      </c>
      <c r="X97" s="57">
        <v>0</v>
      </c>
      <c r="Y97" s="175" t="b">
        <f>B97='C-1'!G97</f>
        <v>1</v>
      </c>
      <c r="AA97" s="6" t="s">
        <v>548</v>
      </c>
      <c r="AB97" s="57">
        <f t="shared" si="122"/>
        <v>6</v>
      </c>
      <c r="AC97" s="57">
        <v>0</v>
      </c>
      <c r="AD97" s="57">
        <v>0</v>
      </c>
      <c r="AE97" s="57">
        <v>5</v>
      </c>
      <c r="AF97" s="57">
        <v>0</v>
      </c>
      <c r="AG97" s="57">
        <v>0</v>
      </c>
      <c r="AH97" s="57">
        <v>0</v>
      </c>
      <c r="AI97" s="57">
        <v>0</v>
      </c>
      <c r="AJ97" s="158">
        <v>0</v>
      </c>
      <c r="AK97" s="158">
        <v>0</v>
      </c>
      <c r="AL97" s="158">
        <v>0</v>
      </c>
      <c r="AM97" s="158">
        <v>0</v>
      </c>
      <c r="AN97" s="158">
        <v>1</v>
      </c>
      <c r="AO97" s="57">
        <v>0</v>
      </c>
      <c r="AP97" s="57">
        <v>0</v>
      </c>
      <c r="AQ97" s="57">
        <v>0</v>
      </c>
      <c r="AR97" s="57">
        <v>0</v>
      </c>
      <c r="AS97" s="57">
        <v>0</v>
      </c>
      <c r="AT97" s="57">
        <v>0</v>
      </c>
      <c r="AU97" s="57">
        <v>0</v>
      </c>
      <c r="AV97" s="57">
        <v>0</v>
      </c>
      <c r="AW97" s="57">
        <v>0</v>
      </c>
      <c r="AX97" s="57">
        <v>0</v>
      </c>
      <c r="AY97" s="155" t="b">
        <f>AB97='C-1'!AA97</f>
        <v>1</v>
      </c>
      <c r="AZ97" s="6" t="s">
        <v>162</v>
      </c>
      <c r="BA97" s="57">
        <f t="shared" si="123"/>
        <v>5</v>
      </c>
      <c r="BB97" s="57">
        <v>0</v>
      </c>
      <c r="BC97" s="57">
        <v>0</v>
      </c>
      <c r="BD97" s="57">
        <v>0</v>
      </c>
      <c r="BE97" s="57">
        <v>0</v>
      </c>
      <c r="BF97" s="57">
        <v>0</v>
      </c>
      <c r="BG97" s="57">
        <v>0</v>
      </c>
      <c r="BH97" s="57">
        <v>0</v>
      </c>
      <c r="BI97" s="57">
        <v>0</v>
      </c>
      <c r="BJ97" s="57">
        <v>0</v>
      </c>
      <c r="BK97" s="57">
        <v>0</v>
      </c>
      <c r="BL97" s="57">
        <v>0</v>
      </c>
      <c r="BM97" s="57">
        <v>5</v>
      </c>
      <c r="BN97" s="57">
        <v>0</v>
      </c>
      <c r="BO97" s="57">
        <v>0</v>
      </c>
      <c r="BP97" s="57">
        <v>0</v>
      </c>
      <c r="BQ97" s="57">
        <v>0</v>
      </c>
      <c r="BR97" s="57">
        <v>0</v>
      </c>
      <c r="BS97" s="57">
        <v>0</v>
      </c>
      <c r="BT97" s="57">
        <v>0</v>
      </c>
      <c r="BU97" s="57">
        <v>0</v>
      </c>
      <c r="BV97" s="57">
        <v>0</v>
      </c>
      <c r="BW97" s="57">
        <v>0</v>
      </c>
      <c r="BX97" s="6" t="b">
        <f>BA97='C-1'!AW97</f>
        <v>1</v>
      </c>
      <c r="BY97" s="6" t="s">
        <v>162</v>
      </c>
      <c r="BZ97" s="142">
        <f t="shared" si="124"/>
        <v>9</v>
      </c>
      <c r="CA97" s="142">
        <v>0</v>
      </c>
      <c r="CB97" s="142">
        <v>0</v>
      </c>
      <c r="CC97" s="142">
        <v>2</v>
      </c>
      <c r="CD97" s="142">
        <v>0</v>
      </c>
      <c r="CE97" s="142">
        <v>0</v>
      </c>
      <c r="CF97" s="142">
        <v>0</v>
      </c>
      <c r="CG97" s="142">
        <v>0</v>
      </c>
      <c r="CH97" s="142">
        <v>0</v>
      </c>
      <c r="CI97" s="142">
        <v>0</v>
      </c>
      <c r="CJ97" s="142">
        <v>1</v>
      </c>
      <c r="CK97" s="142">
        <v>0</v>
      </c>
      <c r="CL97" s="142">
        <v>6</v>
      </c>
      <c r="CM97" s="142">
        <v>0</v>
      </c>
      <c r="CN97" s="142">
        <v>0</v>
      </c>
      <c r="CO97" s="142">
        <v>0</v>
      </c>
      <c r="CP97" s="142">
        <v>0</v>
      </c>
      <c r="CQ97" s="142">
        <v>0</v>
      </c>
      <c r="CR97" s="142">
        <v>0</v>
      </c>
      <c r="CS97" s="142">
        <v>0</v>
      </c>
      <c r="CT97" s="142">
        <v>0</v>
      </c>
      <c r="CU97" s="142">
        <v>0</v>
      </c>
      <c r="CV97" s="142">
        <v>0</v>
      </c>
      <c r="CW97" s="6" t="b">
        <f>+BZ97='C-1'!BP97</f>
        <v>1</v>
      </c>
      <c r="CX97" s="6" t="b">
        <f>'C-1'!BP97=SUM('C-5'!CA97:CV97)</f>
        <v>1</v>
      </c>
      <c r="CY97" s="6" t="s">
        <v>162</v>
      </c>
      <c r="CZ97" s="365">
        <f t="shared" si="125"/>
        <v>33</v>
      </c>
      <c r="DA97" s="365">
        <f t="shared" si="126"/>
        <v>0</v>
      </c>
      <c r="DB97" s="365">
        <f t="shared" si="126"/>
        <v>0</v>
      </c>
      <c r="DC97" s="365">
        <f t="shared" si="126"/>
        <v>15</v>
      </c>
      <c r="DD97" s="365">
        <f t="shared" si="126"/>
        <v>0</v>
      </c>
      <c r="DE97" s="365">
        <f t="shared" si="126"/>
        <v>0</v>
      </c>
      <c r="DF97" s="365">
        <f t="shared" si="126"/>
        <v>0</v>
      </c>
      <c r="DG97" s="365">
        <f t="shared" si="126"/>
        <v>0</v>
      </c>
      <c r="DH97" s="365">
        <f t="shared" si="126"/>
        <v>0</v>
      </c>
      <c r="DI97" s="365">
        <f t="shared" si="126"/>
        <v>0</v>
      </c>
      <c r="DJ97" s="365">
        <f t="shared" si="126"/>
        <v>1</v>
      </c>
      <c r="DK97" s="365">
        <f t="shared" si="127"/>
        <v>0</v>
      </c>
      <c r="DL97" s="365">
        <f t="shared" si="127"/>
        <v>17</v>
      </c>
      <c r="DM97" s="365">
        <f t="shared" si="127"/>
        <v>0</v>
      </c>
      <c r="DN97" s="365">
        <f t="shared" si="127"/>
        <v>0</v>
      </c>
      <c r="DO97" s="365">
        <f t="shared" si="127"/>
        <v>0</v>
      </c>
      <c r="DP97" s="365">
        <f t="shared" si="127"/>
        <v>0</v>
      </c>
      <c r="DQ97" s="365">
        <f t="shared" si="127"/>
        <v>0</v>
      </c>
      <c r="DR97" s="365">
        <f t="shared" si="127"/>
        <v>0</v>
      </c>
      <c r="DS97" s="365">
        <f t="shared" si="127"/>
        <v>0</v>
      </c>
      <c r="DT97" s="365">
        <f t="shared" si="127"/>
        <v>0</v>
      </c>
      <c r="DU97" s="365">
        <f t="shared" si="127"/>
        <v>0</v>
      </c>
      <c r="DV97" s="370">
        <f t="shared" si="128"/>
        <v>0</v>
      </c>
      <c r="DW97" s="6" t="b">
        <f>CZ97='C-1'!CM97</f>
        <v>1</v>
      </c>
    </row>
    <row r="98" spans="1:127" x14ac:dyDescent="0.35">
      <c r="A98" s="17"/>
      <c r="B98" s="57"/>
      <c r="C98" s="57"/>
      <c r="D98" s="57"/>
      <c r="E98" s="57"/>
      <c r="F98" s="57"/>
      <c r="G98" s="57"/>
      <c r="H98" s="57"/>
      <c r="I98" s="57"/>
      <c r="J98" s="57"/>
      <c r="K98" s="57"/>
      <c r="L98" s="57"/>
      <c r="M98" s="57"/>
      <c r="N98" s="57"/>
      <c r="O98" s="179"/>
      <c r="P98" s="57"/>
      <c r="Q98" s="57"/>
      <c r="R98" s="57"/>
      <c r="S98" s="57"/>
      <c r="T98" s="57"/>
      <c r="U98" s="57"/>
      <c r="V98" s="57"/>
      <c r="W98" s="146"/>
      <c r="X98" s="14"/>
      <c r="AA98" s="17"/>
      <c r="AB98" s="57"/>
      <c r="AC98" s="57"/>
      <c r="AD98" s="57"/>
      <c r="AE98" s="57"/>
      <c r="AF98" s="57"/>
      <c r="AG98" s="57"/>
      <c r="AH98" s="57"/>
      <c r="AI98" s="57"/>
      <c r="AJ98" s="158"/>
      <c r="AK98" s="158"/>
      <c r="AL98" s="158"/>
      <c r="AM98" s="158"/>
      <c r="AN98" s="158"/>
      <c r="AO98" s="57"/>
      <c r="AP98" s="57"/>
      <c r="AQ98" s="57"/>
      <c r="AR98" s="57"/>
      <c r="AS98" s="57"/>
      <c r="AT98" s="57"/>
      <c r="AU98" s="57"/>
      <c r="AV98" s="57"/>
      <c r="AW98" s="146"/>
      <c r="AX98" s="14"/>
      <c r="AY98" s="155"/>
      <c r="AZ98" s="17"/>
      <c r="BA98" s="57"/>
      <c r="BB98" s="57"/>
      <c r="BC98" s="57"/>
      <c r="BD98" s="57"/>
      <c r="BE98" s="57"/>
      <c r="BF98" s="57"/>
      <c r="BG98" s="57"/>
      <c r="BH98" s="57"/>
      <c r="BI98" s="57"/>
      <c r="BJ98" s="57"/>
      <c r="BK98" s="57"/>
      <c r="BL98" s="57"/>
      <c r="BM98" s="57"/>
      <c r="BN98" s="57"/>
      <c r="BO98" s="57"/>
      <c r="BP98" s="57"/>
      <c r="BQ98" s="57"/>
      <c r="BR98" s="57"/>
      <c r="BS98" s="57"/>
      <c r="BT98" s="57"/>
      <c r="BU98" s="57"/>
      <c r="BV98" s="146"/>
      <c r="BW98" s="14"/>
      <c r="BX98" s="6" t="b">
        <f>BA98='C-1'!AW98</f>
        <v>1</v>
      </c>
      <c r="BY98" s="17"/>
      <c r="BZ98" s="142"/>
      <c r="CA98" s="142"/>
      <c r="CB98" s="142"/>
      <c r="CC98" s="142"/>
      <c r="CD98" s="142"/>
      <c r="CE98" s="142"/>
      <c r="CF98" s="142"/>
      <c r="CG98" s="142"/>
      <c r="CH98" s="142"/>
      <c r="CI98" s="142"/>
      <c r="CJ98" s="142"/>
      <c r="CK98" s="142"/>
      <c r="CL98" s="142"/>
      <c r="CM98" s="142"/>
      <c r="CN98" s="142"/>
      <c r="CO98" s="142"/>
      <c r="CP98" s="142"/>
      <c r="CQ98" s="142"/>
      <c r="CR98" s="142"/>
      <c r="CS98" s="142"/>
      <c r="CT98" s="142"/>
      <c r="CU98" s="146"/>
      <c r="CV98" s="146"/>
      <c r="CW98" s="6" t="b">
        <f>+BZ98='C-1'!BP98</f>
        <v>1</v>
      </c>
      <c r="CX98" s="6" t="b">
        <f>'C-1'!BP98=SUM('C-5'!CA98:CV98)</f>
        <v>1</v>
      </c>
      <c r="CY98" s="17"/>
      <c r="CZ98" s="365"/>
      <c r="DA98" s="365"/>
      <c r="DB98" s="365"/>
      <c r="DC98" s="365"/>
      <c r="DD98" s="365"/>
      <c r="DE98" s="365"/>
      <c r="DF98" s="365"/>
      <c r="DG98" s="365"/>
      <c r="DH98" s="365"/>
      <c r="DI98" s="365"/>
      <c r="DJ98" s="365"/>
      <c r="DK98" s="365"/>
      <c r="DL98" s="365"/>
      <c r="DM98" s="365"/>
      <c r="DN98" s="365"/>
      <c r="DO98" s="365"/>
      <c r="DP98" s="365"/>
      <c r="DQ98" s="365"/>
      <c r="DR98" s="365"/>
      <c r="DS98" s="365"/>
      <c r="DT98" s="365"/>
      <c r="DU98" s="369"/>
      <c r="DV98" s="370"/>
      <c r="DW98" s="6" t="b">
        <f>CZ98='C-1'!CM98</f>
        <v>1</v>
      </c>
    </row>
    <row r="99" spans="1:127" x14ac:dyDescent="0.35">
      <c r="A99" s="15" t="s">
        <v>54</v>
      </c>
      <c r="B99" s="10">
        <f>SUM(B100:B101)</f>
        <v>91</v>
      </c>
      <c r="C99" s="10">
        <f>SUM(C100:C101)</f>
        <v>1</v>
      </c>
      <c r="D99" s="10">
        <f>SUM(D100:D101)</f>
        <v>0</v>
      </c>
      <c r="E99" s="10">
        <f t="shared" ref="E99:X99" si="129">SUM(E100:E101)</f>
        <v>12</v>
      </c>
      <c r="F99" s="10">
        <f t="shared" si="129"/>
        <v>6</v>
      </c>
      <c r="G99" s="10">
        <f t="shared" si="129"/>
        <v>0</v>
      </c>
      <c r="H99" s="10">
        <f t="shared" si="129"/>
        <v>1</v>
      </c>
      <c r="I99" s="10">
        <f t="shared" si="129"/>
        <v>0</v>
      </c>
      <c r="J99" s="10">
        <f t="shared" si="129"/>
        <v>0</v>
      </c>
      <c r="K99" s="10">
        <f t="shared" si="129"/>
        <v>0</v>
      </c>
      <c r="L99" s="10">
        <f t="shared" si="129"/>
        <v>37</v>
      </c>
      <c r="M99" s="10">
        <f t="shared" si="129"/>
        <v>0</v>
      </c>
      <c r="N99" s="10">
        <f t="shared" si="129"/>
        <v>32</v>
      </c>
      <c r="O99" s="188">
        <f t="shared" si="129"/>
        <v>0</v>
      </c>
      <c r="P99" s="10">
        <f t="shared" si="129"/>
        <v>0</v>
      </c>
      <c r="Q99" s="10">
        <f t="shared" si="129"/>
        <v>0</v>
      </c>
      <c r="R99" s="10">
        <f t="shared" si="129"/>
        <v>1</v>
      </c>
      <c r="S99" s="10">
        <f t="shared" si="129"/>
        <v>0</v>
      </c>
      <c r="T99" s="10">
        <f>SUM(T100:T101)</f>
        <v>1</v>
      </c>
      <c r="U99" s="10">
        <f t="shared" si="129"/>
        <v>0</v>
      </c>
      <c r="V99" s="10">
        <f t="shared" si="129"/>
        <v>0</v>
      </c>
      <c r="W99" s="10">
        <f t="shared" si="129"/>
        <v>0</v>
      </c>
      <c r="X99" s="11">
        <f t="shared" si="129"/>
        <v>0</v>
      </c>
      <c r="Y99" s="175" t="b">
        <f>B99='C-1'!G99</f>
        <v>1</v>
      </c>
      <c r="AA99" s="15" t="s">
        <v>54</v>
      </c>
      <c r="AB99" s="10">
        <f>SUM(AB100:AB101)</f>
        <v>126</v>
      </c>
      <c r="AC99" s="10">
        <f t="shared" ref="AC99:AW99" si="130">SUM(AC100:AC101)</f>
        <v>1</v>
      </c>
      <c r="AD99" s="10">
        <f t="shared" si="130"/>
        <v>0</v>
      </c>
      <c r="AE99" s="10">
        <f t="shared" si="130"/>
        <v>38</v>
      </c>
      <c r="AF99" s="10">
        <f t="shared" si="130"/>
        <v>11</v>
      </c>
      <c r="AG99" s="10">
        <f t="shared" si="130"/>
        <v>4</v>
      </c>
      <c r="AH99" s="10">
        <f t="shared" si="130"/>
        <v>0</v>
      </c>
      <c r="AI99" s="10">
        <f t="shared" si="130"/>
        <v>1</v>
      </c>
      <c r="AJ99" s="159">
        <f t="shared" si="130"/>
        <v>0</v>
      </c>
      <c r="AK99" s="159">
        <f t="shared" si="130"/>
        <v>0</v>
      </c>
      <c r="AL99" s="159">
        <f t="shared" si="130"/>
        <v>29</v>
      </c>
      <c r="AM99" s="159">
        <f t="shared" si="130"/>
        <v>0</v>
      </c>
      <c r="AN99" s="159">
        <f t="shared" si="130"/>
        <v>38</v>
      </c>
      <c r="AO99" s="10">
        <f t="shared" si="130"/>
        <v>0</v>
      </c>
      <c r="AP99" s="10">
        <f t="shared" si="130"/>
        <v>0</v>
      </c>
      <c r="AQ99" s="10">
        <f t="shared" si="130"/>
        <v>0</v>
      </c>
      <c r="AR99" s="10">
        <f t="shared" si="130"/>
        <v>0</v>
      </c>
      <c r="AS99" s="10">
        <f t="shared" si="130"/>
        <v>0</v>
      </c>
      <c r="AT99" s="10">
        <f t="shared" si="130"/>
        <v>3</v>
      </c>
      <c r="AU99" s="10">
        <f t="shared" si="130"/>
        <v>1</v>
      </c>
      <c r="AV99" s="10">
        <f t="shared" si="130"/>
        <v>0</v>
      </c>
      <c r="AW99" s="10">
        <f t="shared" si="130"/>
        <v>0</v>
      </c>
      <c r="AX99" s="11">
        <f>SUM(AX100:AX101)</f>
        <v>0</v>
      </c>
      <c r="AY99" s="155" t="b">
        <f>AB99='C-1'!AA99</f>
        <v>1</v>
      </c>
      <c r="AZ99" s="15" t="s">
        <v>54</v>
      </c>
      <c r="BA99" s="10">
        <f>SUM(BA100:BA101)</f>
        <v>136</v>
      </c>
      <c r="BB99" s="10">
        <f>SUM(BB100:BB101)</f>
        <v>2</v>
      </c>
      <c r="BC99" s="10">
        <f>SUM(BC100:BC101)</f>
        <v>0</v>
      </c>
      <c r="BD99" s="10">
        <f t="shared" ref="BD99:BW99" si="131">SUM(BD100:BD101)</f>
        <v>20</v>
      </c>
      <c r="BE99" s="10">
        <f t="shared" si="131"/>
        <v>18</v>
      </c>
      <c r="BF99" s="10">
        <f t="shared" si="131"/>
        <v>44</v>
      </c>
      <c r="BG99" s="10">
        <f t="shared" si="131"/>
        <v>0</v>
      </c>
      <c r="BH99" s="10">
        <f t="shared" si="131"/>
        <v>0</v>
      </c>
      <c r="BI99" s="10">
        <f t="shared" si="131"/>
        <v>0</v>
      </c>
      <c r="BJ99" s="10">
        <f t="shared" si="131"/>
        <v>0</v>
      </c>
      <c r="BK99" s="10">
        <f t="shared" si="131"/>
        <v>1</v>
      </c>
      <c r="BL99" s="10">
        <f t="shared" si="131"/>
        <v>0</v>
      </c>
      <c r="BM99" s="10">
        <f t="shared" si="131"/>
        <v>33</v>
      </c>
      <c r="BN99" s="10">
        <f t="shared" si="131"/>
        <v>0</v>
      </c>
      <c r="BO99" s="10">
        <f t="shared" si="131"/>
        <v>0</v>
      </c>
      <c r="BP99" s="10">
        <f t="shared" si="131"/>
        <v>2</v>
      </c>
      <c r="BQ99" s="10">
        <f t="shared" si="131"/>
        <v>5</v>
      </c>
      <c r="BR99" s="10">
        <f t="shared" si="131"/>
        <v>0</v>
      </c>
      <c r="BS99" s="10">
        <f>SUM(BS100:BS101)</f>
        <v>4</v>
      </c>
      <c r="BT99" s="10">
        <f t="shared" si="131"/>
        <v>7</v>
      </c>
      <c r="BU99" s="10">
        <f t="shared" si="131"/>
        <v>0</v>
      </c>
      <c r="BV99" s="10">
        <f t="shared" si="131"/>
        <v>0</v>
      </c>
      <c r="BW99" s="11">
        <f t="shared" si="131"/>
        <v>0</v>
      </c>
      <c r="BX99" s="6" t="b">
        <f>BA99='C-1'!AW99</f>
        <v>1</v>
      </c>
      <c r="BY99" s="15" t="s">
        <v>54</v>
      </c>
      <c r="BZ99" s="143">
        <f>SUM(BZ100:BZ101)</f>
        <v>124</v>
      </c>
      <c r="CA99" s="143">
        <f>SUM(CA100:CA101)</f>
        <v>0</v>
      </c>
      <c r="CB99" s="143">
        <f>SUM(CB100:CB101)</f>
        <v>10</v>
      </c>
      <c r="CC99" s="143">
        <f t="shared" ref="CC99:CV99" si="132">SUM(CC100:CC101)</f>
        <v>31</v>
      </c>
      <c r="CD99" s="143">
        <f t="shared" si="132"/>
        <v>23</v>
      </c>
      <c r="CE99" s="143">
        <f t="shared" si="132"/>
        <v>10</v>
      </c>
      <c r="CF99" s="143">
        <f t="shared" si="132"/>
        <v>0</v>
      </c>
      <c r="CG99" s="143">
        <f t="shared" si="132"/>
        <v>0</v>
      </c>
      <c r="CH99" s="143">
        <f t="shared" si="132"/>
        <v>0</v>
      </c>
      <c r="CI99" s="143">
        <f t="shared" si="132"/>
        <v>0</v>
      </c>
      <c r="CJ99" s="143">
        <f t="shared" si="132"/>
        <v>1</v>
      </c>
      <c r="CK99" s="143">
        <f t="shared" si="132"/>
        <v>0</v>
      </c>
      <c r="CL99" s="143">
        <f t="shared" si="132"/>
        <v>34</v>
      </c>
      <c r="CM99" s="143">
        <f t="shared" si="132"/>
        <v>0</v>
      </c>
      <c r="CN99" s="143">
        <f t="shared" si="132"/>
        <v>0</v>
      </c>
      <c r="CO99" s="143">
        <f t="shared" si="132"/>
        <v>11</v>
      </c>
      <c r="CP99" s="143">
        <f t="shared" si="132"/>
        <v>2</v>
      </c>
      <c r="CQ99" s="143">
        <f t="shared" si="132"/>
        <v>0</v>
      </c>
      <c r="CR99" s="143">
        <f t="shared" si="132"/>
        <v>0</v>
      </c>
      <c r="CS99" s="143">
        <f t="shared" si="132"/>
        <v>1</v>
      </c>
      <c r="CT99" s="143">
        <f t="shared" si="132"/>
        <v>0</v>
      </c>
      <c r="CU99" s="143">
        <f t="shared" si="132"/>
        <v>0</v>
      </c>
      <c r="CV99" s="143">
        <f t="shared" si="132"/>
        <v>1</v>
      </c>
      <c r="CW99" s="6" t="b">
        <f>+BZ99='C-1'!BP99</f>
        <v>1</v>
      </c>
      <c r="CX99" s="6" t="b">
        <f>'C-1'!BP99=SUM('C-5'!CA99:CV99)</f>
        <v>1</v>
      </c>
      <c r="CY99" s="15" t="s">
        <v>54</v>
      </c>
      <c r="CZ99" s="371">
        <f>SUM(CZ100:CZ101)</f>
        <v>477</v>
      </c>
      <c r="DA99" s="371">
        <f>SUM(DA100:DA101)</f>
        <v>4</v>
      </c>
      <c r="DB99" s="371">
        <f>SUM(DB100:DB101)</f>
        <v>10</v>
      </c>
      <c r="DC99" s="371">
        <f t="shared" ref="DC99:DV99" si="133">SUM(DC100:DC101)</f>
        <v>101</v>
      </c>
      <c r="DD99" s="371">
        <f t="shared" si="133"/>
        <v>58</v>
      </c>
      <c r="DE99" s="371">
        <f t="shared" si="133"/>
        <v>58</v>
      </c>
      <c r="DF99" s="371">
        <f t="shared" si="133"/>
        <v>1</v>
      </c>
      <c r="DG99" s="371">
        <f t="shared" si="133"/>
        <v>1</v>
      </c>
      <c r="DH99" s="371">
        <f t="shared" si="133"/>
        <v>0</v>
      </c>
      <c r="DI99" s="371">
        <f t="shared" si="133"/>
        <v>0</v>
      </c>
      <c r="DJ99" s="371">
        <f t="shared" si="133"/>
        <v>68</v>
      </c>
      <c r="DK99" s="371">
        <f t="shared" si="133"/>
        <v>0</v>
      </c>
      <c r="DL99" s="371">
        <f t="shared" si="133"/>
        <v>137</v>
      </c>
      <c r="DM99" s="371">
        <f t="shared" si="133"/>
        <v>0</v>
      </c>
      <c r="DN99" s="371">
        <f t="shared" si="133"/>
        <v>0</v>
      </c>
      <c r="DO99" s="371">
        <f t="shared" si="133"/>
        <v>13</v>
      </c>
      <c r="DP99" s="371">
        <f t="shared" si="133"/>
        <v>8</v>
      </c>
      <c r="DQ99" s="371">
        <f t="shared" si="133"/>
        <v>0</v>
      </c>
      <c r="DR99" s="371">
        <f>SUM(DR100:DR101)</f>
        <v>8</v>
      </c>
      <c r="DS99" s="371">
        <f>SUM(DS100:DS101)</f>
        <v>9</v>
      </c>
      <c r="DT99" s="371">
        <f t="shared" si="133"/>
        <v>0</v>
      </c>
      <c r="DU99" s="371">
        <f t="shared" si="133"/>
        <v>0</v>
      </c>
      <c r="DV99" s="372">
        <f t="shared" si="133"/>
        <v>1</v>
      </c>
      <c r="DW99" s="6" t="b">
        <f>CZ99='C-1'!CM99</f>
        <v>1</v>
      </c>
    </row>
    <row r="100" spans="1:127" x14ac:dyDescent="0.35">
      <c r="A100" s="6" t="s">
        <v>408</v>
      </c>
      <c r="B100" s="57">
        <f>SUM(C100:X100)</f>
        <v>66</v>
      </c>
      <c r="C100" s="57">
        <v>1</v>
      </c>
      <c r="D100" s="57">
        <v>0</v>
      </c>
      <c r="E100" s="57">
        <v>1</v>
      </c>
      <c r="F100" s="57">
        <v>2</v>
      </c>
      <c r="G100" s="57">
        <v>0</v>
      </c>
      <c r="H100" s="57">
        <v>0</v>
      </c>
      <c r="I100" s="57">
        <v>0</v>
      </c>
      <c r="J100" s="57">
        <v>0</v>
      </c>
      <c r="K100" s="57">
        <v>0</v>
      </c>
      <c r="L100" s="57">
        <v>37</v>
      </c>
      <c r="M100" s="57">
        <v>0</v>
      </c>
      <c r="N100" s="57">
        <v>23</v>
      </c>
      <c r="O100" s="179">
        <v>0</v>
      </c>
      <c r="P100" s="57">
        <v>0</v>
      </c>
      <c r="Q100" s="57">
        <v>0</v>
      </c>
      <c r="R100" s="57">
        <v>1</v>
      </c>
      <c r="S100" s="57">
        <v>0</v>
      </c>
      <c r="T100" s="57">
        <v>1</v>
      </c>
      <c r="U100" s="57">
        <v>0</v>
      </c>
      <c r="V100" s="57">
        <v>0</v>
      </c>
      <c r="W100" s="57">
        <v>0</v>
      </c>
      <c r="X100" s="57">
        <v>0</v>
      </c>
      <c r="Y100" s="175" t="b">
        <f>B100='C-1'!G100</f>
        <v>1</v>
      </c>
      <c r="AA100" s="6" t="s">
        <v>408</v>
      </c>
      <c r="AB100" s="57">
        <f>SUM(AC100:AX100)</f>
        <v>56</v>
      </c>
      <c r="AC100" s="57">
        <v>1</v>
      </c>
      <c r="AD100" s="57">
        <v>0</v>
      </c>
      <c r="AE100" s="57">
        <v>1</v>
      </c>
      <c r="AF100" s="57">
        <v>4</v>
      </c>
      <c r="AG100" s="57">
        <v>1</v>
      </c>
      <c r="AH100" s="57">
        <v>0</v>
      </c>
      <c r="AI100" s="57">
        <v>0</v>
      </c>
      <c r="AJ100" s="158">
        <v>0</v>
      </c>
      <c r="AK100" s="158">
        <v>0</v>
      </c>
      <c r="AL100" s="158">
        <v>28</v>
      </c>
      <c r="AM100" s="158">
        <v>0</v>
      </c>
      <c r="AN100" s="158">
        <v>17</v>
      </c>
      <c r="AO100" s="57">
        <v>0</v>
      </c>
      <c r="AP100" s="57">
        <v>0</v>
      </c>
      <c r="AQ100" s="57">
        <v>0</v>
      </c>
      <c r="AR100" s="57">
        <v>0</v>
      </c>
      <c r="AS100" s="57">
        <v>0</v>
      </c>
      <c r="AT100" s="57">
        <v>3</v>
      </c>
      <c r="AU100" s="57">
        <v>1</v>
      </c>
      <c r="AV100" s="57">
        <v>0</v>
      </c>
      <c r="AW100" s="57">
        <v>0</v>
      </c>
      <c r="AX100" s="57">
        <v>0</v>
      </c>
      <c r="AY100" s="155" t="b">
        <f>AB100='C-1'!AA100</f>
        <v>1</v>
      </c>
      <c r="AZ100" s="6" t="s">
        <v>408</v>
      </c>
      <c r="BA100" s="57">
        <f>SUM(BB100:BW100)</f>
        <v>61</v>
      </c>
      <c r="BB100" s="57">
        <v>1</v>
      </c>
      <c r="BC100" s="57">
        <v>0</v>
      </c>
      <c r="BD100" s="57">
        <v>7</v>
      </c>
      <c r="BE100" s="57">
        <v>8</v>
      </c>
      <c r="BF100" s="57">
        <v>17</v>
      </c>
      <c r="BG100" s="57">
        <v>0</v>
      </c>
      <c r="BH100" s="57">
        <v>0</v>
      </c>
      <c r="BI100" s="57">
        <v>0</v>
      </c>
      <c r="BJ100" s="57">
        <v>0</v>
      </c>
      <c r="BK100" s="57">
        <v>0</v>
      </c>
      <c r="BL100" s="57">
        <v>0</v>
      </c>
      <c r="BM100" s="57">
        <v>20</v>
      </c>
      <c r="BN100" s="57">
        <v>0</v>
      </c>
      <c r="BO100" s="57">
        <v>0</v>
      </c>
      <c r="BP100" s="57">
        <v>0</v>
      </c>
      <c r="BQ100" s="57">
        <v>5</v>
      </c>
      <c r="BR100" s="57">
        <v>0</v>
      </c>
      <c r="BS100" s="57">
        <v>2</v>
      </c>
      <c r="BT100" s="57">
        <v>1</v>
      </c>
      <c r="BU100" s="57">
        <v>0</v>
      </c>
      <c r="BV100" s="57">
        <v>0</v>
      </c>
      <c r="BW100" s="57">
        <v>0</v>
      </c>
      <c r="BX100" s="6" t="b">
        <f>BA100='C-1'!AW100</f>
        <v>1</v>
      </c>
      <c r="BY100" s="6" t="s">
        <v>408</v>
      </c>
      <c r="BZ100" s="142">
        <f>SUM(CA100:CV100)</f>
        <v>62</v>
      </c>
      <c r="CA100" s="142">
        <v>0</v>
      </c>
      <c r="CB100" s="142">
        <v>5</v>
      </c>
      <c r="CC100" s="142">
        <v>17</v>
      </c>
      <c r="CD100" s="142">
        <v>7</v>
      </c>
      <c r="CE100" s="142">
        <v>6</v>
      </c>
      <c r="CF100" s="142">
        <v>0</v>
      </c>
      <c r="CG100" s="142">
        <v>0</v>
      </c>
      <c r="CH100" s="142">
        <v>0</v>
      </c>
      <c r="CI100" s="142">
        <v>0</v>
      </c>
      <c r="CJ100" s="142">
        <v>0</v>
      </c>
      <c r="CK100" s="142">
        <v>0</v>
      </c>
      <c r="CL100" s="142">
        <v>22</v>
      </c>
      <c r="CM100" s="142">
        <v>0</v>
      </c>
      <c r="CN100" s="142">
        <v>0</v>
      </c>
      <c r="CO100" s="142">
        <v>1</v>
      </c>
      <c r="CP100" s="142">
        <v>2</v>
      </c>
      <c r="CQ100" s="142">
        <v>0</v>
      </c>
      <c r="CR100" s="142">
        <v>0</v>
      </c>
      <c r="CS100" s="142">
        <v>1</v>
      </c>
      <c r="CT100" s="142">
        <v>0</v>
      </c>
      <c r="CU100" s="142">
        <v>0</v>
      </c>
      <c r="CV100" s="142">
        <v>1</v>
      </c>
      <c r="CW100" s="6" t="b">
        <f>+BZ100='C-1'!BP100</f>
        <v>1</v>
      </c>
      <c r="CX100" s="6" t="b">
        <f>'C-1'!BP100=SUM('C-5'!CA100:CV100)</f>
        <v>1</v>
      </c>
      <c r="CY100" s="6" t="s">
        <v>408</v>
      </c>
      <c r="CZ100" s="365">
        <f>SUM(DA100:DV100)</f>
        <v>245</v>
      </c>
      <c r="DA100" s="365">
        <f t="shared" ref="DA100:DJ101" si="134">+C100+AC100+BB100+CA100</f>
        <v>3</v>
      </c>
      <c r="DB100" s="365">
        <f t="shared" si="134"/>
        <v>5</v>
      </c>
      <c r="DC100" s="365">
        <f t="shared" si="134"/>
        <v>26</v>
      </c>
      <c r="DD100" s="365">
        <f t="shared" si="134"/>
        <v>21</v>
      </c>
      <c r="DE100" s="365">
        <f t="shared" si="134"/>
        <v>24</v>
      </c>
      <c r="DF100" s="365">
        <f t="shared" si="134"/>
        <v>0</v>
      </c>
      <c r="DG100" s="365">
        <f t="shared" si="134"/>
        <v>0</v>
      </c>
      <c r="DH100" s="365">
        <f t="shared" si="134"/>
        <v>0</v>
      </c>
      <c r="DI100" s="365">
        <f t="shared" si="134"/>
        <v>0</v>
      </c>
      <c r="DJ100" s="365">
        <f t="shared" si="134"/>
        <v>65</v>
      </c>
      <c r="DK100" s="365">
        <f t="shared" ref="DK100:DU101" si="135">+M100+AM100+BL100+CK100</f>
        <v>0</v>
      </c>
      <c r="DL100" s="365">
        <f t="shared" si="135"/>
        <v>82</v>
      </c>
      <c r="DM100" s="365">
        <f t="shared" si="135"/>
        <v>0</v>
      </c>
      <c r="DN100" s="365">
        <f t="shared" si="135"/>
        <v>0</v>
      </c>
      <c r="DO100" s="365">
        <f t="shared" si="135"/>
        <v>1</v>
      </c>
      <c r="DP100" s="365">
        <f t="shared" si="135"/>
        <v>8</v>
      </c>
      <c r="DQ100" s="365">
        <f t="shared" si="135"/>
        <v>0</v>
      </c>
      <c r="DR100" s="365">
        <f t="shared" si="135"/>
        <v>6</v>
      </c>
      <c r="DS100" s="365">
        <f t="shared" si="135"/>
        <v>3</v>
      </c>
      <c r="DT100" s="365">
        <f t="shared" si="135"/>
        <v>0</v>
      </c>
      <c r="DU100" s="365">
        <f t="shared" si="135"/>
        <v>0</v>
      </c>
      <c r="DV100" s="370">
        <f>+X100+AX100+BW100+CV100</f>
        <v>1</v>
      </c>
      <c r="DW100" s="6" t="b">
        <f>CZ100='C-1'!CM100</f>
        <v>1</v>
      </c>
    </row>
    <row r="101" spans="1:127" x14ac:dyDescent="0.35">
      <c r="A101" s="6" t="s">
        <v>502</v>
      </c>
      <c r="B101" s="57">
        <f>SUM(C101:X101)</f>
        <v>25</v>
      </c>
      <c r="C101" s="57">
        <v>0</v>
      </c>
      <c r="D101" s="57">
        <v>0</v>
      </c>
      <c r="E101" s="57">
        <v>11</v>
      </c>
      <c r="F101" s="57">
        <v>4</v>
      </c>
      <c r="G101" s="57">
        <v>0</v>
      </c>
      <c r="H101" s="57">
        <v>1</v>
      </c>
      <c r="I101" s="57">
        <v>0</v>
      </c>
      <c r="J101" s="57">
        <v>0</v>
      </c>
      <c r="K101" s="57">
        <v>0</v>
      </c>
      <c r="L101" s="57">
        <v>0</v>
      </c>
      <c r="M101" s="57">
        <v>0</v>
      </c>
      <c r="N101" s="57">
        <v>9</v>
      </c>
      <c r="O101" s="179">
        <v>0</v>
      </c>
      <c r="P101" s="57">
        <v>0</v>
      </c>
      <c r="Q101" s="57">
        <v>0</v>
      </c>
      <c r="R101" s="57">
        <v>0</v>
      </c>
      <c r="S101" s="57">
        <v>0</v>
      </c>
      <c r="T101" s="57">
        <v>0</v>
      </c>
      <c r="U101" s="57">
        <v>0</v>
      </c>
      <c r="V101" s="57">
        <v>0</v>
      </c>
      <c r="W101" s="57">
        <v>0</v>
      </c>
      <c r="X101" s="57">
        <v>0</v>
      </c>
      <c r="Y101" s="175" t="b">
        <f>B101='C-1'!G101</f>
        <v>1</v>
      </c>
      <c r="AA101" s="6" t="s">
        <v>502</v>
      </c>
      <c r="AB101" s="57">
        <f>SUM(AC101:AX101)</f>
        <v>70</v>
      </c>
      <c r="AC101" s="57">
        <v>0</v>
      </c>
      <c r="AD101" s="57">
        <v>0</v>
      </c>
      <c r="AE101" s="57">
        <v>37</v>
      </c>
      <c r="AF101" s="57">
        <v>7</v>
      </c>
      <c r="AG101" s="57">
        <v>3</v>
      </c>
      <c r="AH101" s="57">
        <v>0</v>
      </c>
      <c r="AI101" s="57">
        <v>1</v>
      </c>
      <c r="AJ101" s="158">
        <v>0</v>
      </c>
      <c r="AK101" s="158">
        <v>0</v>
      </c>
      <c r="AL101" s="158">
        <v>1</v>
      </c>
      <c r="AM101" s="158">
        <v>0</v>
      </c>
      <c r="AN101" s="158">
        <v>21</v>
      </c>
      <c r="AO101" s="57">
        <v>0</v>
      </c>
      <c r="AP101" s="57">
        <v>0</v>
      </c>
      <c r="AQ101" s="57">
        <v>0</v>
      </c>
      <c r="AR101" s="57">
        <v>0</v>
      </c>
      <c r="AS101" s="57">
        <v>0</v>
      </c>
      <c r="AT101" s="57">
        <v>0</v>
      </c>
      <c r="AU101" s="57">
        <v>0</v>
      </c>
      <c r="AV101" s="57">
        <v>0</v>
      </c>
      <c r="AW101" s="57">
        <v>0</v>
      </c>
      <c r="AX101" s="57">
        <v>0</v>
      </c>
      <c r="AY101" s="155" t="b">
        <f>AB101='C-1'!AA101</f>
        <v>1</v>
      </c>
      <c r="AZ101" s="6" t="s">
        <v>163</v>
      </c>
      <c r="BA101" s="57">
        <f>SUM(BB101:BW101)</f>
        <v>75</v>
      </c>
      <c r="BB101" s="57">
        <v>1</v>
      </c>
      <c r="BC101" s="57">
        <v>0</v>
      </c>
      <c r="BD101" s="57">
        <v>13</v>
      </c>
      <c r="BE101" s="57">
        <v>10</v>
      </c>
      <c r="BF101" s="57">
        <v>27</v>
      </c>
      <c r="BG101" s="57">
        <v>0</v>
      </c>
      <c r="BH101" s="57">
        <v>0</v>
      </c>
      <c r="BI101" s="57">
        <v>0</v>
      </c>
      <c r="BJ101" s="57">
        <v>0</v>
      </c>
      <c r="BK101" s="57">
        <v>1</v>
      </c>
      <c r="BL101" s="57">
        <v>0</v>
      </c>
      <c r="BM101" s="57">
        <v>13</v>
      </c>
      <c r="BN101" s="57">
        <v>0</v>
      </c>
      <c r="BO101" s="57">
        <v>0</v>
      </c>
      <c r="BP101" s="57">
        <v>2</v>
      </c>
      <c r="BQ101" s="57">
        <v>0</v>
      </c>
      <c r="BR101" s="57">
        <v>0</v>
      </c>
      <c r="BS101" s="57">
        <v>2</v>
      </c>
      <c r="BT101" s="57">
        <v>6</v>
      </c>
      <c r="BU101" s="57">
        <v>0</v>
      </c>
      <c r="BV101" s="57">
        <v>0</v>
      </c>
      <c r="BW101" s="57">
        <v>0</v>
      </c>
      <c r="BX101" s="6" t="b">
        <f>BA101='C-1'!AW101</f>
        <v>1</v>
      </c>
      <c r="BY101" s="6" t="s">
        <v>163</v>
      </c>
      <c r="BZ101" s="142">
        <f>SUM(CA101:CV101)</f>
        <v>62</v>
      </c>
      <c r="CA101" s="142">
        <v>0</v>
      </c>
      <c r="CB101" s="142">
        <v>5</v>
      </c>
      <c r="CC101" s="142">
        <v>14</v>
      </c>
      <c r="CD101" s="142">
        <v>16</v>
      </c>
      <c r="CE101" s="142">
        <v>4</v>
      </c>
      <c r="CF101" s="142">
        <v>0</v>
      </c>
      <c r="CG101" s="142">
        <v>0</v>
      </c>
      <c r="CH101" s="142">
        <v>0</v>
      </c>
      <c r="CI101" s="142">
        <v>0</v>
      </c>
      <c r="CJ101" s="142">
        <v>1</v>
      </c>
      <c r="CK101" s="142">
        <v>0</v>
      </c>
      <c r="CL101" s="142">
        <v>12</v>
      </c>
      <c r="CM101" s="142">
        <v>0</v>
      </c>
      <c r="CN101" s="142">
        <v>0</v>
      </c>
      <c r="CO101" s="142">
        <v>10</v>
      </c>
      <c r="CP101" s="142">
        <v>0</v>
      </c>
      <c r="CQ101" s="142">
        <v>0</v>
      </c>
      <c r="CR101" s="142">
        <v>0</v>
      </c>
      <c r="CS101" s="142">
        <v>0</v>
      </c>
      <c r="CT101" s="142">
        <v>0</v>
      </c>
      <c r="CU101" s="142">
        <v>0</v>
      </c>
      <c r="CV101" s="142">
        <v>0</v>
      </c>
      <c r="CW101" s="6" t="b">
        <f>+BZ101='C-1'!BP101</f>
        <v>1</v>
      </c>
      <c r="CX101" s="6" t="b">
        <f>'C-1'!BP101=SUM('C-5'!CA101:CV101)</f>
        <v>1</v>
      </c>
      <c r="CY101" s="6" t="s">
        <v>163</v>
      </c>
      <c r="CZ101" s="365">
        <f>SUM(DA101:DV101)</f>
        <v>232</v>
      </c>
      <c r="DA101" s="365">
        <f t="shared" si="134"/>
        <v>1</v>
      </c>
      <c r="DB101" s="365">
        <f t="shared" si="134"/>
        <v>5</v>
      </c>
      <c r="DC101" s="365">
        <f t="shared" si="134"/>
        <v>75</v>
      </c>
      <c r="DD101" s="365">
        <f t="shared" si="134"/>
        <v>37</v>
      </c>
      <c r="DE101" s="365">
        <f t="shared" si="134"/>
        <v>34</v>
      </c>
      <c r="DF101" s="365">
        <f t="shared" si="134"/>
        <v>1</v>
      </c>
      <c r="DG101" s="365">
        <f t="shared" si="134"/>
        <v>1</v>
      </c>
      <c r="DH101" s="365">
        <f t="shared" si="134"/>
        <v>0</v>
      </c>
      <c r="DI101" s="365">
        <f t="shared" si="134"/>
        <v>0</v>
      </c>
      <c r="DJ101" s="365">
        <f t="shared" si="134"/>
        <v>3</v>
      </c>
      <c r="DK101" s="365">
        <f t="shared" si="135"/>
        <v>0</v>
      </c>
      <c r="DL101" s="365">
        <f t="shared" si="135"/>
        <v>55</v>
      </c>
      <c r="DM101" s="365">
        <f t="shared" si="135"/>
        <v>0</v>
      </c>
      <c r="DN101" s="365">
        <f t="shared" si="135"/>
        <v>0</v>
      </c>
      <c r="DO101" s="365">
        <f t="shared" si="135"/>
        <v>12</v>
      </c>
      <c r="DP101" s="365">
        <f t="shared" si="135"/>
        <v>0</v>
      </c>
      <c r="DQ101" s="365">
        <f t="shared" si="135"/>
        <v>0</v>
      </c>
      <c r="DR101" s="365">
        <f t="shared" si="135"/>
        <v>2</v>
      </c>
      <c r="DS101" s="365">
        <f t="shared" si="135"/>
        <v>6</v>
      </c>
      <c r="DT101" s="365">
        <f t="shared" si="135"/>
        <v>0</v>
      </c>
      <c r="DU101" s="365">
        <f t="shared" si="135"/>
        <v>0</v>
      </c>
      <c r="DV101" s="370">
        <f>+X101+AX101+BW101+CV101</f>
        <v>0</v>
      </c>
      <c r="DW101" s="6" t="b">
        <f>CZ101='C-1'!CM101</f>
        <v>1</v>
      </c>
    </row>
    <row r="102" spans="1:127" x14ac:dyDescent="0.35">
      <c r="A102" s="17"/>
      <c r="B102" s="57"/>
      <c r="C102" s="57"/>
      <c r="D102" s="57"/>
      <c r="E102" s="57"/>
      <c r="F102" s="57"/>
      <c r="G102" s="57"/>
      <c r="H102" s="57"/>
      <c r="I102" s="57"/>
      <c r="J102" s="57"/>
      <c r="K102" s="57"/>
      <c r="L102" s="57"/>
      <c r="M102" s="57"/>
      <c r="N102" s="57"/>
      <c r="O102" s="179"/>
      <c r="P102" s="57"/>
      <c r="Q102" s="57"/>
      <c r="R102" s="57"/>
      <c r="S102" s="57"/>
      <c r="T102" s="57"/>
      <c r="U102" s="57"/>
      <c r="V102" s="57"/>
      <c r="W102" s="146"/>
      <c r="X102" s="14"/>
      <c r="AA102" s="17"/>
      <c r="AB102" s="57"/>
      <c r="AC102" s="57"/>
      <c r="AD102" s="57"/>
      <c r="AE102" s="57"/>
      <c r="AF102" s="57"/>
      <c r="AG102" s="57"/>
      <c r="AH102" s="57"/>
      <c r="AI102" s="57"/>
      <c r="AJ102" s="158"/>
      <c r="AK102" s="158"/>
      <c r="AL102" s="158"/>
      <c r="AM102" s="158"/>
      <c r="AN102" s="158"/>
      <c r="AO102" s="57"/>
      <c r="AP102" s="57"/>
      <c r="AQ102" s="57"/>
      <c r="AR102" s="57"/>
      <c r="AS102" s="57"/>
      <c r="AT102" s="57"/>
      <c r="AU102" s="57"/>
      <c r="AV102" s="57"/>
      <c r="AW102" s="146"/>
      <c r="AX102" s="14"/>
      <c r="AY102" s="155"/>
      <c r="AZ102" s="1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146"/>
      <c r="BW102" s="14"/>
      <c r="BX102" s="6" t="b">
        <f>BA102='C-1'!AW102</f>
        <v>1</v>
      </c>
      <c r="BY102" s="17"/>
      <c r="BZ102" s="142"/>
      <c r="CA102" s="142"/>
      <c r="CB102" s="142"/>
      <c r="CC102" s="142"/>
      <c r="CD102" s="142"/>
      <c r="CE102" s="142"/>
      <c r="CF102" s="142"/>
      <c r="CG102" s="142"/>
      <c r="CH102" s="142"/>
      <c r="CI102" s="142"/>
      <c r="CJ102" s="142"/>
      <c r="CK102" s="142"/>
      <c r="CL102" s="142"/>
      <c r="CM102" s="142"/>
      <c r="CN102" s="142"/>
      <c r="CO102" s="142"/>
      <c r="CP102" s="142"/>
      <c r="CQ102" s="142"/>
      <c r="CR102" s="142"/>
      <c r="CS102" s="142"/>
      <c r="CT102" s="142"/>
      <c r="CU102" s="146"/>
      <c r="CV102" s="146"/>
      <c r="CW102" s="6" t="b">
        <f>+BZ102='C-1'!BP102</f>
        <v>1</v>
      </c>
      <c r="CX102" s="6" t="b">
        <f>'C-1'!BP102=SUM('C-5'!CA102:CV102)</f>
        <v>1</v>
      </c>
      <c r="CY102" s="17"/>
      <c r="CZ102" s="365"/>
      <c r="DA102" s="365"/>
      <c r="DB102" s="365"/>
      <c r="DC102" s="365"/>
      <c r="DD102" s="365"/>
      <c r="DE102" s="365"/>
      <c r="DF102" s="365"/>
      <c r="DG102" s="365"/>
      <c r="DH102" s="365"/>
      <c r="DI102" s="365"/>
      <c r="DJ102" s="365"/>
      <c r="DK102" s="365"/>
      <c r="DL102" s="365"/>
      <c r="DM102" s="365"/>
      <c r="DN102" s="365"/>
      <c r="DO102" s="365"/>
      <c r="DP102" s="365"/>
      <c r="DQ102" s="365"/>
      <c r="DR102" s="365"/>
      <c r="DS102" s="365"/>
      <c r="DT102" s="365"/>
      <c r="DU102" s="369"/>
      <c r="DV102" s="370"/>
      <c r="DW102" s="6" t="b">
        <f>CZ102='C-1'!CM102</f>
        <v>1</v>
      </c>
    </row>
    <row r="103" spans="1:127" x14ac:dyDescent="0.35">
      <c r="A103" s="15" t="s">
        <v>55</v>
      </c>
      <c r="B103" s="10">
        <f>SUM(B104:B108)</f>
        <v>358</v>
      </c>
      <c r="C103" s="10">
        <f>SUM(C104:C108)</f>
        <v>7</v>
      </c>
      <c r="D103" s="10">
        <f>SUM(D104:D108)</f>
        <v>1</v>
      </c>
      <c r="E103" s="10">
        <f t="shared" ref="E103:X103" si="136">SUM(E104:E108)</f>
        <v>142</v>
      </c>
      <c r="F103" s="10">
        <f t="shared" si="136"/>
        <v>12</v>
      </c>
      <c r="G103" s="10">
        <f t="shared" si="136"/>
        <v>1</v>
      </c>
      <c r="H103" s="10">
        <f t="shared" si="136"/>
        <v>3</v>
      </c>
      <c r="I103" s="10">
        <f t="shared" si="136"/>
        <v>0</v>
      </c>
      <c r="J103" s="10">
        <f t="shared" si="136"/>
        <v>0</v>
      </c>
      <c r="K103" s="10">
        <f t="shared" si="136"/>
        <v>0</v>
      </c>
      <c r="L103" s="10">
        <f t="shared" si="136"/>
        <v>0</v>
      </c>
      <c r="M103" s="10">
        <f t="shared" si="136"/>
        <v>41</v>
      </c>
      <c r="N103" s="10">
        <f t="shared" si="136"/>
        <v>92</v>
      </c>
      <c r="O103" s="188">
        <f t="shared" si="136"/>
        <v>0</v>
      </c>
      <c r="P103" s="10">
        <f t="shared" si="136"/>
        <v>0</v>
      </c>
      <c r="Q103" s="10">
        <f t="shared" si="136"/>
        <v>19</v>
      </c>
      <c r="R103" s="10">
        <f t="shared" si="136"/>
        <v>0</v>
      </c>
      <c r="S103" s="10">
        <f t="shared" si="136"/>
        <v>0</v>
      </c>
      <c r="T103" s="10">
        <f>SUM(T104:T108)</f>
        <v>8</v>
      </c>
      <c r="U103" s="10">
        <f t="shared" si="136"/>
        <v>32</v>
      </c>
      <c r="V103" s="10">
        <f t="shared" si="136"/>
        <v>0</v>
      </c>
      <c r="W103" s="10">
        <f t="shared" si="136"/>
        <v>0</v>
      </c>
      <c r="X103" s="11">
        <f t="shared" si="136"/>
        <v>0</v>
      </c>
      <c r="Y103" s="175" t="b">
        <f>B103='C-1'!G103</f>
        <v>1</v>
      </c>
      <c r="AA103" s="15" t="s">
        <v>55</v>
      </c>
      <c r="AB103" s="10">
        <f>SUM(AB104:AB108)</f>
        <v>221</v>
      </c>
      <c r="AC103" s="10">
        <f t="shared" ref="AC103:AW103" si="137">SUM(AC104:AC108)</f>
        <v>8</v>
      </c>
      <c r="AD103" s="10">
        <f t="shared" si="137"/>
        <v>1</v>
      </c>
      <c r="AE103" s="10">
        <f t="shared" si="137"/>
        <v>77</v>
      </c>
      <c r="AF103" s="10">
        <f t="shared" si="137"/>
        <v>24</v>
      </c>
      <c r="AG103" s="10">
        <f t="shared" si="137"/>
        <v>12</v>
      </c>
      <c r="AH103" s="10">
        <f t="shared" si="137"/>
        <v>0</v>
      </c>
      <c r="AI103" s="10">
        <f t="shared" si="137"/>
        <v>10</v>
      </c>
      <c r="AJ103" s="159">
        <f t="shared" si="137"/>
        <v>0</v>
      </c>
      <c r="AK103" s="159">
        <f t="shared" si="137"/>
        <v>0</v>
      </c>
      <c r="AL103" s="159">
        <f t="shared" si="137"/>
        <v>0</v>
      </c>
      <c r="AM103" s="159">
        <f t="shared" si="137"/>
        <v>9</v>
      </c>
      <c r="AN103" s="159">
        <f t="shared" si="137"/>
        <v>42</v>
      </c>
      <c r="AO103" s="10">
        <f t="shared" si="137"/>
        <v>0</v>
      </c>
      <c r="AP103" s="10">
        <f t="shared" si="137"/>
        <v>0</v>
      </c>
      <c r="AQ103" s="10">
        <f t="shared" si="137"/>
        <v>0</v>
      </c>
      <c r="AR103" s="10">
        <f t="shared" si="137"/>
        <v>0</v>
      </c>
      <c r="AS103" s="10">
        <f t="shared" si="137"/>
        <v>0</v>
      </c>
      <c r="AT103" s="10">
        <f t="shared" si="137"/>
        <v>11</v>
      </c>
      <c r="AU103" s="10">
        <f t="shared" si="137"/>
        <v>27</v>
      </c>
      <c r="AV103" s="10">
        <f t="shared" si="137"/>
        <v>0</v>
      </c>
      <c r="AW103" s="10">
        <f t="shared" si="137"/>
        <v>0</v>
      </c>
      <c r="AX103" s="11">
        <f>SUM(AX104:AX108)</f>
        <v>0</v>
      </c>
      <c r="AY103" s="155" t="b">
        <f>AB103='C-1'!AA103</f>
        <v>1</v>
      </c>
      <c r="AZ103" s="15" t="s">
        <v>55</v>
      </c>
      <c r="BA103" s="10">
        <f>SUM(BA104:BA108)</f>
        <v>404</v>
      </c>
      <c r="BB103" s="10">
        <f>SUM(BB104:BB108)</f>
        <v>2</v>
      </c>
      <c r="BC103" s="10">
        <f>SUM(BC104:BC108)</f>
        <v>1</v>
      </c>
      <c r="BD103" s="10">
        <f t="shared" ref="BD103:BW103" si="138">SUM(BD104:BD108)</f>
        <v>181</v>
      </c>
      <c r="BE103" s="10">
        <f t="shared" si="138"/>
        <v>12</v>
      </c>
      <c r="BF103" s="10">
        <f t="shared" si="138"/>
        <v>44</v>
      </c>
      <c r="BG103" s="10">
        <f t="shared" si="138"/>
        <v>3</v>
      </c>
      <c r="BH103" s="10">
        <f t="shared" si="138"/>
        <v>0</v>
      </c>
      <c r="BI103" s="10">
        <f t="shared" si="138"/>
        <v>1</v>
      </c>
      <c r="BJ103" s="10">
        <f t="shared" si="138"/>
        <v>0</v>
      </c>
      <c r="BK103" s="10">
        <f t="shared" si="138"/>
        <v>0</v>
      </c>
      <c r="BL103" s="10">
        <f t="shared" si="138"/>
        <v>9</v>
      </c>
      <c r="BM103" s="10">
        <f t="shared" si="138"/>
        <v>60</v>
      </c>
      <c r="BN103" s="10">
        <f t="shared" si="138"/>
        <v>0</v>
      </c>
      <c r="BO103" s="10">
        <f t="shared" si="138"/>
        <v>0</v>
      </c>
      <c r="BP103" s="10">
        <f t="shared" si="138"/>
        <v>20</v>
      </c>
      <c r="BQ103" s="10">
        <f t="shared" si="138"/>
        <v>0</v>
      </c>
      <c r="BR103" s="10">
        <f t="shared" si="138"/>
        <v>0</v>
      </c>
      <c r="BS103" s="10">
        <f>SUM(BS104:BS108)</f>
        <v>9</v>
      </c>
      <c r="BT103" s="10">
        <f t="shared" si="138"/>
        <v>61</v>
      </c>
      <c r="BU103" s="10">
        <f t="shared" si="138"/>
        <v>0</v>
      </c>
      <c r="BV103" s="10">
        <f t="shared" si="138"/>
        <v>0</v>
      </c>
      <c r="BW103" s="11">
        <f t="shared" si="138"/>
        <v>1</v>
      </c>
      <c r="BX103" s="6" t="b">
        <f>BA103='C-1'!AW103</f>
        <v>1</v>
      </c>
      <c r="BY103" s="15" t="s">
        <v>55</v>
      </c>
      <c r="BZ103" s="143">
        <f>SUM(BZ104:BZ108)</f>
        <v>224</v>
      </c>
      <c r="CA103" s="143">
        <f>SUM(CA104:CA108)</f>
        <v>9</v>
      </c>
      <c r="CB103" s="143">
        <f>SUM(CB104:CB108)</f>
        <v>0</v>
      </c>
      <c r="CC103" s="143">
        <f t="shared" ref="CC103:CV103" si="139">SUM(CC104:CC108)</f>
        <v>86</v>
      </c>
      <c r="CD103" s="143">
        <f t="shared" si="139"/>
        <v>10</v>
      </c>
      <c r="CE103" s="143">
        <f t="shared" si="139"/>
        <v>23</v>
      </c>
      <c r="CF103" s="143">
        <f t="shared" si="139"/>
        <v>0</v>
      </c>
      <c r="CG103" s="143">
        <f t="shared" si="139"/>
        <v>0</v>
      </c>
      <c r="CH103" s="143">
        <f t="shared" si="139"/>
        <v>1</v>
      </c>
      <c r="CI103" s="143">
        <f t="shared" si="139"/>
        <v>0</v>
      </c>
      <c r="CJ103" s="143">
        <f t="shared" si="139"/>
        <v>0</v>
      </c>
      <c r="CK103" s="143">
        <f t="shared" si="139"/>
        <v>0</v>
      </c>
      <c r="CL103" s="143">
        <f t="shared" si="139"/>
        <v>32</v>
      </c>
      <c r="CM103" s="143">
        <f t="shared" si="139"/>
        <v>0</v>
      </c>
      <c r="CN103" s="143">
        <f t="shared" si="139"/>
        <v>0</v>
      </c>
      <c r="CO103" s="143">
        <f t="shared" si="139"/>
        <v>25</v>
      </c>
      <c r="CP103" s="143">
        <f t="shared" si="139"/>
        <v>3</v>
      </c>
      <c r="CQ103" s="143">
        <f t="shared" si="139"/>
        <v>0</v>
      </c>
      <c r="CR103" s="143">
        <f t="shared" si="139"/>
        <v>15</v>
      </c>
      <c r="CS103" s="143">
        <f t="shared" si="139"/>
        <v>20</v>
      </c>
      <c r="CT103" s="143">
        <f t="shared" si="139"/>
        <v>0</v>
      </c>
      <c r="CU103" s="143">
        <f t="shared" si="139"/>
        <v>0</v>
      </c>
      <c r="CV103" s="143">
        <f t="shared" si="139"/>
        <v>0</v>
      </c>
      <c r="CW103" s="6" t="b">
        <f>+BZ103='C-1'!BP103</f>
        <v>1</v>
      </c>
      <c r="CX103" s="6" t="b">
        <f>'C-1'!BP103=SUM('C-5'!CA103:CV103)</f>
        <v>1</v>
      </c>
      <c r="CY103" s="15" t="s">
        <v>55</v>
      </c>
      <c r="CZ103" s="371">
        <f>SUM(CZ104:CZ108)</f>
        <v>1207</v>
      </c>
      <c r="DA103" s="371">
        <f>SUM(DA104:DA108)</f>
        <v>26</v>
      </c>
      <c r="DB103" s="371">
        <f>SUM(DB104:DB108)</f>
        <v>3</v>
      </c>
      <c r="DC103" s="371">
        <f t="shared" ref="DC103:DV103" si="140">SUM(DC104:DC108)</f>
        <v>486</v>
      </c>
      <c r="DD103" s="371">
        <f t="shared" si="140"/>
        <v>58</v>
      </c>
      <c r="DE103" s="371">
        <f t="shared" si="140"/>
        <v>80</v>
      </c>
      <c r="DF103" s="371">
        <f t="shared" si="140"/>
        <v>6</v>
      </c>
      <c r="DG103" s="371">
        <f t="shared" si="140"/>
        <v>10</v>
      </c>
      <c r="DH103" s="371">
        <f t="shared" si="140"/>
        <v>2</v>
      </c>
      <c r="DI103" s="371">
        <f t="shared" si="140"/>
        <v>0</v>
      </c>
      <c r="DJ103" s="371">
        <f t="shared" si="140"/>
        <v>0</v>
      </c>
      <c r="DK103" s="371">
        <f t="shared" si="140"/>
        <v>59</v>
      </c>
      <c r="DL103" s="371">
        <f t="shared" si="140"/>
        <v>226</v>
      </c>
      <c r="DM103" s="371">
        <f t="shared" si="140"/>
        <v>0</v>
      </c>
      <c r="DN103" s="371">
        <f t="shared" si="140"/>
        <v>0</v>
      </c>
      <c r="DO103" s="371">
        <f t="shared" si="140"/>
        <v>64</v>
      </c>
      <c r="DP103" s="371">
        <f t="shared" si="140"/>
        <v>3</v>
      </c>
      <c r="DQ103" s="371">
        <f t="shared" si="140"/>
        <v>0</v>
      </c>
      <c r="DR103" s="371">
        <f>SUM(DR104:DR108)</f>
        <v>43</v>
      </c>
      <c r="DS103" s="371">
        <f>SUM(DS104:DS108)</f>
        <v>140</v>
      </c>
      <c r="DT103" s="371">
        <f t="shared" si="140"/>
        <v>0</v>
      </c>
      <c r="DU103" s="371">
        <f t="shared" si="140"/>
        <v>0</v>
      </c>
      <c r="DV103" s="372">
        <f t="shared" si="140"/>
        <v>1</v>
      </c>
      <c r="DW103" s="6" t="b">
        <f>CZ103='C-1'!CM103</f>
        <v>1</v>
      </c>
    </row>
    <row r="104" spans="1:127" x14ac:dyDescent="0.35">
      <c r="A104" s="175" t="s">
        <v>509</v>
      </c>
      <c r="B104" s="179">
        <f>SUM(C104:X104)</f>
        <v>35</v>
      </c>
      <c r="C104" s="179">
        <v>0</v>
      </c>
      <c r="D104" s="179">
        <v>0</v>
      </c>
      <c r="E104" s="179">
        <v>14</v>
      </c>
      <c r="F104" s="179">
        <v>5</v>
      </c>
      <c r="G104" s="179">
        <v>0</v>
      </c>
      <c r="H104" s="179">
        <v>0</v>
      </c>
      <c r="I104" s="179">
        <v>0</v>
      </c>
      <c r="J104" s="179">
        <v>0</v>
      </c>
      <c r="K104" s="179">
        <v>0</v>
      </c>
      <c r="L104" s="179">
        <v>0</v>
      </c>
      <c r="M104" s="179">
        <v>0</v>
      </c>
      <c r="N104" s="179">
        <v>15</v>
      </c>
      <c r="O104" s="179">
        <v>0</v>
      </c>
      <c r="P104" s="179">
        <v>0</v>
      </c>
      <c r="Q104" s="179">
        <v>0</v>
      </c>
      <c r="R104" s="179">
        <v>0</v>
      </c>
      <c r="S104" s="179">
        <v>0</v>
      </c>
      <c r="T104" s="179">
        <v>1</v>
      </c>
      <c r="U104" s="179">
        <v>0</v>
      </c>
      <c r="V104" s="179">
        <v>0</v>
      </c>
      <c r="W104" s="179">
        <v>0</v>
      </c>
      <c r="X104" s="179">
        <v>0</v>
      </c>
      <c r="Y104" s="175" t="b">
        <f>B104='C-1'!G104</f>
        <v>1</v>
      </c>
      <c r="AA104" s="175" t="s">
        <v>509</v>
      </c>
      <c r="AB104" s="57">
        <f>SUM(AC104:AX104)</f>
        <v>29</v>
      </c>
      <c r="AC104" s="57">
        <v>0</v>
      </c>
      <c r="AD104" s="57">
        <v>0</v>
      </c>
      <c r="AE104" s="57">
        <v>4</v>
      </c>
      <c r="AF104" s="57">
        <v>8</v>
      </c>
      <c r="AG104" s="57">
        <v>0</v>
      </c>
      <c r="AH104" s="57">
        <v>0</v>
      </c>
      <c r="AI104" s="57">
        <v>0</v>
      </c>
      <c r="AJ104" s="158">
        <v>0</v>
      </c>
      <c r="AK104" s="158">
        <v>0</v>
      </c>
      <c r="AL104" s="158">
        <v>0</v>
      </c>
      <c r="AM104" s="158">
        <v>0</v>
      </c>
      <c r="AN104" s="158">
        <v>15</v>
      </c>
      <c r="AO104" s="57">
        <v>0</v>
      </c>
      <c r="AP104" s="57">
        <v>0</v>
      </c>
      <c r="AQ104" s="57">
        <v>0</v>
      </c>
      <c r="AR104" s="57">
        <v>0</v>
      </c>
      <c r="AS104" s="57">
        <v>0</v>
      </c>
      <c r="AT104" s="57">
        <v>2</v>
      </c>
      <c r="AU104" s="57">
        <v>0</v>
      </c>
      <c r="AV104" s="57">
        <v>0</v>
      </c>
      <c r="AW104" s="57">
        <v>0</v>
      </c>
      <c r="AX104" s="57">
        <v>0</v>
      </c>
      <c r="AY104" s="155" t="b">
        <f>AB104='C-1'!AA104</f>
        <v>1</v>
      </c>
      <c r="AZ104" s="6" t="s">
        <v>164</v>
      </c>
      <c r="BA104" s="57">
        <f>SUM(BB104:BW104)</f>
        <v>36</v>
      </c>
      <c r="BB104" s="57">
        <v>0</v>
      </c>
      <c r="BC104" s="57">
        <v>0</v>
      </c>
      <c r="BD104" s="57">
        <v>4</v>
      </c>
      <c r="BE104" s="57">
        <v>4</v>
      </c>
      <c r="BF104" s="57">
        <v>16</v>
      </c>
      <c r="BG104" s="57">
        <v>3</v>
      </c>
      <c r="BH104" s="57">
        <v>0</v>
      </c>
      <c r="BI104" s="57">
        <v>0</v>
      </c>
      <c r="BJ104" s="57">
        <v>0</v>
      </c>
      <c r="BK104" s="57">
        <v>0</v>
      </c>
      <c r="BL104" s="57">
        <v>0</v>
      </c>
      <c r="BM104" s="57">
        <v>9</v>
      </c>
      <c r="BN104" s="57">
        <v>0</v>
      </c>
      <c r="BO104" s="57">
        <v>0</v>
      </c>
      <c r="BP104" s="57">
        <v>0</v>
      </c>
      <c r="BQ104" s="57">
        <v>0</v>
      </c>
      <c r="BR104" s="57">
        <v>0</v>
      </c>
      <c r="BS104" s="57">
        <v>0</v>
      </c>
      <c r="BT104" s="57">
        <v>0</v>
      </c>
      <c r="BU104" s="57">
        <v>0</v>
      </c>
      <c r="BV104" s="57">
        <v>0</v>
      </c>
      <c r="BW104" s="57">
        <v>0</v>
      </c>
      <c r="BX104" s="6" t="b">
        <f>BA104='C-1'!AW104</f>
        <v>1</v>
      </c>
      <c r="BY104" s="6" t="s">
        <v>164</v>
      </c>
      <c r="BZ104" s="142">
        <f>SUM(CA104:CV104)</f>
        <v>35</v>
      </c>
      <c r="CA104" s="142">
        <v>6</v>
      </c>
      <c r="CB104" s="142">
        <v>0</v>
      </c>
      <c r="CC104" s="142">
        <v>8</v>
      </c>
      <c r="CD104" s="142">
        <v>4</v>
      </c>
      <c r="CE104" s="142">
        <v>9</v>
      </c>
      <c r="CF104" s="142">
        <v>0</v>
      </c>
      <c r="CG104" s="142">
        <v>0</v>
      </c>
      <c r="CH104" s="142">
        <v>0</v>
      </c>
      <c r="CI104" s="142">
        <v>0</v>
      </c>
      <c r="CJ104" s="142">
        <v>0</v>
      </c>
      <c r="CK104" s="142">
        <v>0</v>
      </c>
      <c r="CL104" s="142">
        <v>7</v>
      </c>
      <c r="CM104" s="142">
        <v>0</v>
      </c>
      <c r="CN104" s="142">
        <v>0</v>
      </c>
      <c r="CO104" s="142">
        <v>0</v>
      </c>
      <c r="CP104" s="142">
        <v>1</v>
      </c>
      <c r="CQ104" s="142">
        <v>0</v>
      </c>
      <c r="CR104" s="142">
        <v>0</v>
      </c>
      <c r="CS104" s="142">
        <v>0</v>
      </c>
      <c r="CT104" s="142">
        <v>0</v>
      </c>
      <c r="CU104" s="142">
        <v>0</v>
      </c>
      <c r="CV104" s="142">
        <v>0</v>
      </c>
      <c r="CW104" s="6" t="b">
        <f>+BZ104='C-1'!BP104</f>
        <v>1</v>
      </c>
      <c r="CX104" s="6" t="b">
        <f>'C-1'!BP104=SUM('C-5'!CA104:CV104)</f>
        <v>1</v>
      </c>
      <c r="CY104" s="6" t="s">
        <v>164</v>
      </c>
      <c r="CZ104" s="365">
        <f>SUM(DA104:DV104)</f>
        <v>135</v>
      </c>
      <c r="DA104" s="365">
        <f t="shared" ref="DA104:DJ108" si="141">+C104+AC104+BB104+CA104</f>
        <v>6</v>
      </c>
      <c r="DB104" s="365">
        <f t="shared" si="141"/>
        <v>0</v>
      </c>
      <c r="DC104" s="365">
        <f t="shared" si="141"/>
        <v>30</v>
      </c>
      <c r="DD104" s="365">
        <f t="shared" si="141"/>
        <v>21</v>
      </c>
      <c r="DE104" s="365">
        <f t="shared" si="141"/>
        <v>25</v>
      </c>
      <c r="DF104" s="365">
        <f t="shared" si="141"/>
        <v>3</v>
      </c>
      <c r="DG104" s="365">
        <f t="shared" si="141"/>
        <v>0</v>
      </c>
      <c r="DH104" s="365">
        <f t="shared" si="141"/>
        <v>0</v>
      </c>
      <c r="DI104" s="365">
        <f t="shared" si="141"/>
        <v>0</v>
      </c>
      <c r="DJ104" s="365">
        <f t="shared" si="141"/>
        <v>0</v>
      </c>
      <c r="DK104" s="365">
        <f t="shared" ref="DK104:DU108" si="142">+M104+AM104+BL104+CK104</f>
        <v>0</v>
      </c>
      <c r="DL104" s="365">
        <f t="shared" si="142"/>
        <v>46</v>
      </c>
      <c r="DM104" s="365">
        <f t="shared" si="142"/>
        <v>0</v>
      </c>
      <c r="DN104" s="365">
        <f t="shared" si="142"/>
        <v>0</v>
      </c>
      <c r="DO104" s="365">
        <f t="shared" si="142"/>
        <v>0</v>
      </c>
      <c r="DP104" s="365">
        <f t="shared" si="142"/>
        <v>1</v>
      </c>
      <c r="DQ104" s="365">
        <f t="shared" si="142"/>
        <v>0</v>
      </c>
      <c r="DR104" s="365">
        <f t="shared" si="142"/>
        <v>3</v>
      </c>
      <c r="DS104" s="365">
        <f t="shared" si="142"/>
        <v>0</v>
      </c>
      <c r="DT104" s="365">
        <f t="shared" si="142"/>
        <v>0</v>
      </c>
      <c r="DU104" s="365">
        <f t="shared" si="142"/>
        <v>0</v>
      </c>
      <c r="DV104" s="370">
        <f>+X104+AX104+BW104+CV104</f>
        <v>0</v>
      </c>
      <c r="DW104" s="6" t="b">
        <f>CZ104='C-1'!CM104</f>
        <v>1</v>
      </c>
    </row>
    <row r="105" spans="1:127" x14ac:dyDescent="0.35">
      <c r="A105" s="6" t="s">
        <v>510</v>
      </c>
      <c r="B105" s="57">
        <f>SUM(C105:X105)</f>
        <v>69</v>
      </c>
      <c r="C105" s="57">
        <v>0</v>
      </c>
      <c r="D105" s="57">
        <v>1</v>
      </c>
      <c r="E105" s="57">
        <v>26</v>
      </c>
      <c r="F105" s="57">
        <v>0</v>
      </c>
      <c r="G105" s="57">
        <v>1</v>
      </c>
      <c r="H105" s="57">
        <v>2</v>
      </c>
      <c r="I105" s="179">
        <v>0</v>
      </c>
      <c r="J105" s="57">
        <v>0</v>
      </c>
      <c r="K105" s="179">
        <v>0</v>
      </c>
      <c r="L105" s="57">
        <v>0</v>
      </c>
      <c r="M105" s="57">
        <v>0</v>
      </c>
      <c r="N105" s="57">
        <v>23</v>
      </c>
      <c r="O105" s="179">
        <v>0</v>
      </c>
      <c r="P105" s="179">
        <v>0</v>
      </c>
      <c r="Q105" s="57">
        <v>14</v>
      </c>
      <c r="R105" s="57">
        <v>0</v>
      </c>
      <c r="S105" s="179">
        <v>0</v>
      </c>
      <c r="T105" s="57">
        <v>2</v>
      </c>
      <c r="U105" s="57">
        <v>0</v>
      </c>
      <c r="V105" s="179">
        <v>0</v>
      </c>
      <c r="W105" s="179">
        <v>0</v>
      </c>
      <c r="X105" s="57">
        <v>0</v>
      </c>
      <c r="Y105" s="175" t="b">
        <f>B105='C-1'!G105</f>
        <v>1</v>
      </c>
      <c r="AA105" s="6" t="s">
        <v>510</v>
      </c>
      <c r="AB105" s="57">
        <f>SUM(AC105:AX105)</f>
        <v>30</v>
      </c>
      <c r="AC105" s="57">
        <v>0</v>
      </c>
      <c r="AD105" s="57">
        <v>1</v>
      </c>
      <c r="AE105" s="57">
        <v>7</v>
      </c>
      <c r="AF105" s="57">
        <v>0</v>
      </c>
      <c r="AG105" s="57">
        <v>1</v>
      </c>
      <c r="AH105" s="57">
        <v>0</v>
      </c>
      <c r="AI105" s="57">
        <v>9</v>
      </c>
      <c r="AJ105" s="158">
        <v>0</v>
      </c>
      <c r="AK105" s="158">
        <v>0</v>
      </c>
      <c r="AL105" s="158">
        <v>0</v>
      </c>
      <c r="AM105" s="158">
        <v>1</v>
      </c>
      <c r="AN105" s="158">
        <v>6</v>
      </c>
      <c r="AO105" s="57">
        <v>0</v>
      </c>
      <c r="AP105" s="57">
        <v>0</v>
      </c>
      <c r="AQ105" s="57">
        <v>0</v>
      </c>
      <c r="AR105" s="57">
        <v>0</v>
      </c>
      <c r="AS105" s="57">
        <v>0</v>
      </c>
      <c r="AT105" s="57">
        <v>2</v>
      </c>
      <c r="AU105" s="57">
        <v>3</v>
      </c>
      <c r="AV105" s="57">
        <v>0</v>
      </c>
      <c r="AW105" s="57">
        <v>0</v>
      </c>
      <c r="AX105" s="57">
        <v>0</v>
      </c>
      <c r="AY105" s="155" t="b">
        <f>AB105='C-1'!AA105</f>
        <v>1</v>
      </c>
      <c r="AZ105" s="6" t="s">
        <v>117</v>
      </c>
      <c r="BA105" s="57">
        <f>SUM(BB105:BW105)</f>
        <v>63</v>
      </c>
      <c r="BB105" s="57">
        <v>0</v>
      </c>
      <c r="BC105" s="57">
        <v>0</v>
      </c>
      <c r="BD105" s="57">
        <v>18</v>
      </c>
      <c r="BE105" s="57">
        <v>0</v>
      </c>
      <c r="BF105" s="57">
        <v>7</v>
      </c>
      <c r="BG105" s="57">
        <v>0</v>
      </c>
      <c r="BH105" s="57">
        <v>0</v>
      </c>
      <c r="BI105" s="57">
        <v>0</v>
      </c>
      <c r="BJ105" s="57">
        <v>0</v>
      </c>
      <c r="BK105" s="57">
        <v>0</v>
      </c>
      <c r="BL105" s="57">
        <v>0</v>
      </c>
      <c r="BM105" s="57">
        <v>14</v>
      </c>
      <c r="BN105" s="57">
        <v>0</v>
      </c>
      <c r="BO105" s="57">
        <v>0</v>
      </c>
      <c r="BP105" s="57">
        <v>18</v>
      </c>
      <c r="BQ105" s="57">
        <v>0</v>
      </c>
      <c r="BR105" s="57">
        <v>0</v>
      </c>
      <c r="BS105" s="57">
        <v>3</v>
      </c>
      <c r="BT105" s="57">
        <v>2</v>
      </c>
      <c r="BU105" s="57">
        <v>0</v>
      </c>
      <c r="BV105" s="57">
        <v>0</v>
      </c>
      <c r="BW105" s="57">
        <v>1</v>
      </c>
      <c r="BX105" s="6" t="b">
        <f>BA105='C-1'!AW105</f>
        <v>1</v>
      </c>
      <c r="BY105" s="6" t="s">
        <v>117</v>
      </c>
      <c r="BZ105" s="142">
        <f>SUM(CA105:CV105)</f>
        <v>49</v>
      </c>
      <c r="CA105" s="142">
        <v>0</v>
      </c>
      <c r="CB105" s="142">
        <v>0</v>
      </c>
      <c r="CC105" s="142">
        <v>21</v>
      </c>
      <c r="CD105" s="142">
        <v>0</v>
      </c>
      <c r="CE105" s="142">
        <v>3</v>
      </c>
      <c r="CF105" s="142">
        <v>0</v>
      </c>
      <c r="CG105" s="142">
        <v>0</v>
      </c>
      <c r="CH105" s="142">
        <v>0</v>
      </c>
      <c r="CI105" s="142">
        <v>0</v>
      </c>
      <c r="CJ105" s="142">
        <v>0</v>
      </c>
      <c r="CK105" s="142">
        <v>0</v>
      </c>
      <c r="CL105" s="142">
        <v>6</v>
      </c>
      <c r="CM105" s="142">
        <v>0</v>
      </c>
      <c r="CN105" s="142">
        <v>0</v>
      </c>
      <c r="CO105" s="142">
        <v>15</v>
      </c>
      <c r="CP105" s="142">
        <v>1</v>
      </c>
      <c r="CQ105" s="142">
        <v>0</v>
      </c>
      <c r="CR105" s="142">
        <v>3</v>
      </c>
      <c r="CS105" s="142">
        <v>0</v>
      </c>
      <c r="CT105" s="142">
        <v>0</v>
      </c>
      <c r="CU105" s="142">
        <v>0</v>
      </c>
      <c r="CV105" s="142">
        <v>0</v>
      </c>
      <c r="CW105" s="6" t="b">
        <f>+BZ105='C-1'!BP105</f>
        <v>1</v>
      </c>
      <c r="CX105" s="6" t="b">
        <f>'C-1'!BP105=SUM('C-5'!CA105:CV105)</f>
        <v>1</v>
      </c>
      <c r="CY105" s="6" t="s">
        <v>117</v>
      </c>
      <c r="CZ105" s="365">
        <f>SUM(DA105:DV105)</f>
        <v>211</v>
      </c>
      <c r="DA105" s="365">
        <f t="shared" si="141"/>
        <v>0</v>
      </c>
      <c r="DB105" s="365">
        <f t="shared" si="141"/>
        <v>2</v>
      </c>
      <c r="DC105" s="365">
        <f t="shared" si="141"/>
        <v>72</v>
      </c>
      <c r="DD105" s="365">
        <f t="shared" si="141"/>
        <v>0</v>
      </c>
      <c r="DE105" s="365">
        <f t="shared" si="141"/>
        <v>12</v>
      </c>
      <c r="DF105" s="365">
        <f t="shared" si="141"/>
        <v>2</v>
      </c>
      <c r="DG105" s="365">
        <f t="shared" si="141"/>
        <v>9</v>
      </c>
      <c r="DH105" s="365">
        <f t="shared" si="141"/>
        <v>0</v>
      </c>
      <c r="DI105" s="365">
        <f t="shared" si="141"/>
        <v>0</v>
      </c>
      <c r="DJ105" s="365">
        <f t="shared" si="141"/>
        <v>0</v>
      </c>
      <c r="DK105" s="365">
        <f t="shared" si="142"/>
        <v>1</v>
      </c>
      <c r="DL105" s="365">
        <f t="shared" si="142"/>
        <v>49</v>
      </c>
      <c r="DM105" s="365">
        <f t="shared" si="142"/>
        <v>0</v>
      </c>
      <c r="DN105" s="365">
        <f t="shared" si="142"/>
        <v>0</v>
      </c>
      <c r="DO105" s="365">
        <f t="shared" si="142"/>
        <v>47</v>
      </c>
      <c r="DP105" s="365">
        <f t="shared" si="142"/>
        <v>1</v>
      </c>
      <c r="DQ105" s="365">
        <f t="shared" si="142"/>
        <v>0</v>
      </c>
      <c r="DR105" s="365">
        <f t="shared" si="142"/>
        <v>10</v>
      </c>
      <c r="DS105" s="365">
        <f t="shared" si="142"/>
        <v>5</v>
      </c>
      <c r="DT105" s="365">
        <f t="shared" si="142"/>
        <v>0</v>
      </c>
      <c r="DU105" s="365">
        <f t="shared" si="142"/>
        <v>0</v>
      </c>
      <c r="DV105" s="370">
        <f>+X105+AX105+BW105+CV105</f>
        <v>1</v>
      </c>
      <c r="DW105" s="6" t="b">
        <f>CZ105='C-1'!CM105</f>
        <v>1</v>
      </c>
    </row>
    <row r="106" spans="1:127" x14ac:dyDescent="0.35">
      <c r="A106" s="6" t="s">
        <v>508</v>
      </c>
      <c r="B106" s="57">
        <f>SUM(C106:X106)</f>
        <v>168</v>
      </c>
      <c r="C106" s="57">
        <v>3</v>
      </c>
      <c r="D106" s="57">
        <v>0</v>
      </c>
      <c r="E106" s="57">
        <v>61</v>
      </c>
      <c r="F106" s="57">
        <v>1</v>
      </c>
      <c r="G106" s="57">
        <v>0</v>
      </c>
      <c r="H106" s="57">
        <v>1</v>
      </c>
      <c r="I106" s="179">
        <v>0</v>
      </c>
      <c r="J106" s="57">
        <v>0</v>
      </c>
      <c r="K106" s="179">
        <v>0</v>
      </c>
      <c r="L106" s="57">
        <v>0</v>
      </c>
      <c r="M106" s="57">
        <v>41</v>
      </c>
      <c r="N106" s="57">
        <v>26</v>
      </c>
      <c r="O106" s="179">
        <v>0</v>
      </c>
      <c r="P106" s="179">
        <v>0</v>
      </c>
      <c r="Q106" s="57">
        <v>3</v>
      </c>
      <c r="R106" s="57">
        <v>0</v>
      </c>
      <c r="S106" s="179">
        <v>0</v>
      </c>
      <c r="T106" s="57">
        <v>3</v>
      </c>
      <c r="U106" s="57">
        <v>29</v>
      </c>
      <c r="V106" s="179">
        <v>0</v>
      </c>
      <c r="W106" s="179">
        <v>0</v>
      </c>
      <c r="X106" s="57">
        <v>0</v>
      </c>
      <c r="Y106" s="175" t="b">
        <f>B106='C-1'!G106</f>
        <v>1</v>
      </c>
      <c r="AA106" s="6" t="s">
        <v>508</v>
      </c>
      <c r="AB106" s="57">
        <f>SUM(AC106:AX106)</f>
        <v>90</v>
      </c>
      <c r="AC106" s="57">
        <v>7</v>
      </c>
      <c r="AD106" s="57">
        <v>0</v>
      </c>
      <c r="AE106" s="57">
        <v>28</v>
      </c>
      <c r="AF106" s="57">
        <v>5</v>
      </c>
      <c r="AG106" s="57">
        <v>1</v>
      </c>
      <c r="AH106" s="57">
        <v>0</v>
      </c>
      <c r="AI106" s="57">
        <v>1</v>
      </c>
      <c r="AJ106" s="158">
        <v>0</v>
      </c>
      <c r="AK106" s="158">
        <v>0</v>
      </c>
      <c r="AL106" s="158">
        <v>0</v>
      </c>
      <c r="AM106" s="158">
        <v>8</v>
      </c>
      <c r="AN106" s="158">
        <v>13</v>
      </c>
      <c r="AO106" s="57">
        <v>0</v>
      </c>
      <c r="AP106" s="57">
        <v>0</v>
      </c>
      <c r="AQ106" s="57">
        <v>0</v>
      </c>
      <c r="AR106" s="57">
        <v>0</v>
      </c>
      <c r="AS106" s="57">
        <v>0</v>
      </c>
      <c r="AT106" s="57">
        <v>3</v>
      </c>
      <c r="AU106" s="57">
        <v>24</v>
      </c>
      <c r="AV106" s="57">
        <v>0</v>
      </c>
      <c r="AW106" s="57">
        <v>0</v>
      </c>
      <c r="AX106" s="57">
        <v>0</v>
      </c>
      <c r="AY106" s="155" t="b">
        <f>AB106='C-1'!AA106</f>
        <v>1</v>
      </c>
      <c r="AZ106" s="6" t="s">
        <v>409</v>
      </c>
      <c r="BA106" s="57">
        <f>SUM(BB106:BW106)</f>
        <v>235</v>
      </c>
      <c r="BB106" s="57">
        <v>2</v>
      </c>
      <c r="BC106" s="57">
        <v>1</v>
      </c>
      <c r="BD106" s="57">
        <v>128</v>
      </c>
      <c r="BE106" s="57">
        <v>2</v>
      </c>
      <c r="BF106" s="57">
        <v>4</v>
      </c>
      <c r="BG106" s="57">
        <v>0</v>
      </c>
      <c r="BH106" s="57">
        <v>0</v>
      </c>
      <c r="BI106" s="57">
        <v>0</v>
      </c>
      <c r="BJ106" s="57">
        <v>0</v>
      </c>
      <c r="BK106" s="57">
        <v>0</v>
      </c>
      <c r="BL106" s="57">
        <v>9</v>
      </c>
      <c r="BM106" s="57">
        <v>25</v>
      </c>
      <c r="BN106" s="57">
        <v>0</v>
      </c>
      <c r="BO106" s="57">
        <v>0</v>
      </c>
      <c r="BP106" s="57">
        <v>2</v>
      </c>
      <c r="BQ106" s="57">
        <v>0</v>
      </c>
      <c r="BR106" s="57">
        <v>0</v>
      </c>
      <c r="BS106" s="57">
        <v>4</v>
      </c>
      <c r="BT106" s="57">
        <v>58</v>
      </c>
      <c r="BU106" s="57">
        <v>0</v>
      </c>
      <c r="BV106" s="57">
        <v>0</v>
      </c>
      <c r="BW106" s="57">
        <v>0</v>
      </c>
      <c r="BX106" s="6" t="b">
        <f>BA106='C-1'!AW106</f>
        <v>1</v>
      </c>
      <c r="BY106" s="6" t="s">
        <v>409</v>
      </c>
      <c r="BZ106" s="142">
        <f>SUM(CA106:CV106)</f>
        <v>90</v>
      </c>
      <c r="CA106" s="142">
        <v>3</v>
      </c>
      <c r="CB106" s="142">
        <v>0</v>
      </c>
      <c r="CC106" s="142">
        <v>33</v>
      </c>
      <c r="CD106" s="142">
        <v>3</v>
      </c>
      <c r="CE106" s="142">
        <v>5</v>
      </c>
      <c r="CF106" s="142">
        <v>0</v>
      </c>
      <c r="CG106" s="142">
        <v>0</v>
      </c>
      <c r="CH106" s="142">
        <v>0</v>
      </c>
      <c r="CI106" s="142">
        <v>0</v>
      </c>
      <c r="CJ106" s="142">
        <v>0</v>
      </c>
      <c r="CK106" s="142">
        <v>0</v>
      </c>
      <c r="CL106" s="142">
        <v>8</v>
      </c>
      <c r="CM106" s="142">
        <v>0</v>
      </c>
      <c r="CN106" s="142">
        <v>0</v>
      </c>
      <c r="CO106" s="142">
        <v>10</v>
      </c>
      <c r="CP106" s="142">
        <v>0</v>
      </c>
      <c r="CQ106" s="142">
        <v>0</v>
      </c>
      <c r="CR106" s="142">
        <v>9</v>
      </c>
      <c r="CS106" s="142">
        <v>19</v>
      </c>
      <c r="CT106" s="142">
        <v>0</v>
      </c>
      <c r="CU106" s="142">
        <v>0</v>
      </c>
      <c r="CV106" s="142">
        <v>0</v>
      </c>
      <c r="CW106" s="6" t="b">
        <f>+BZ106='C-1'!BP106</f>
        <v>1</v>
      </c>
      <c r="CX106" s="6" t="b">
        <f>'C-1'!BP106=SUM('C-5'!CA106:CV106)</f>
        <v>1</v>
      </c>
      <c r="CY106" s="6" t="s">
        <v>409</v>
      </c>
      <c r="CZ106" s="365">
        <f>SUM(DA106:DV106)</f>
        <v>583</v>
      </c>
      <c r="DA106" s="365">
        <f t="shared" si="141"/>
        <v>15</v>
      </c>
      <c r="DB106" s="365">
        <f t="shared" si="141"/>
        <v>1</v>
      </c>
      <c r="DC106" s="365">
        <f t="shared" si="141"/>
        <v>250</v>
      </c>
      <c r="DD106" s="365">
        <f t="shared" si="141"/>
        <v>11</v>
      </c>
      <c r="DE106" s="365">
        <f t="shared" si="141"/>
        <v>10</v>
      </c>
      <c r="DF106" s="365">
        <f t="shared" si="141"/>
        <v>1</v>
      </c>
      <c r="DG106" s="365">
        <f t="shared" si="141"/>
        <v>1</v>
      </c>
      <c r="DH106" s="365">
        <f t="shared" si="141"/>
        <v>0</v>
      </c>
      <c r="DI106" s="365">
        <f t="shared" si="141"/>
        <v>0</v>
      </c>
      <c r="DJ106" s="365">
        <f t="shared" si="141"/>
        <v>0</v>
      </c>
      <c r="DK106" s="365">
        <f t="shared" si="142"/>
        <v>58</v>
      </c>
      <c r="DL106" s="365">
        <f t="shared" si="142"/>
        <v>72</v>
      </c>
      <c r="DM106" s="365">
        <f t="shared" si="142"/>
        <v>0</v>
      </c>
      <c r="DN106" s="365">
        <f t="shared" si="142"/>
        <v>0</v>
      </c>
      <c r="DO106" s="365">
        <f t="shared" si="142"/>
        <v>15</v>
      </c>
      <c r="DP106" s="365">
        <f t="shared" si="142"/>
        <v>0</v>
      </c>
      <c r="DQ106" s="365">
        <f t="shared" si="142"/>
        <v>0</v>
      </c>
      <c r="DR106" s="365">
        <f t="shared" si="142"/>
        <v>19</v>
      </c>
      <c r="DS106" s="365">
        <f t="shared" si="142"/>
        <v>130</v>
      </c>
      <c r="DT106" s="365">
        <f t="shared" si="142"/>
        <v>0</v>
      </c>
      <c r="DU106" s="365">
        <f t="shared" si="142"/>
        <v>0</v>
      </c>
      <c r="DV106" s="370">
        <f>+X106+AX106+BW106+CV106</f>
        <v>0</v>
      </c>
      <c r="DW106" s="6" t="b">
        <f>CZ106='C-1'!CM106</f>
        <v>1</v>
      </c>
    </row>
    <row r="107" spans="1:127" x14ac:dyDescent="0.35">
      <c r="A107" s="6" t="s">
        <v>511</v>
      </c>
      <c r="B107" s="57">
        <f>SUM(C107:X107)</f>
        <v>66</v>
      </c>
      <c r="C107" s="57">
        <v>4</v>
      </c>
      <c r="D107" s="57">
        <v>0</v>
      </c>
      <c r="E107" s="57">
        <v>33</v>
      </c>
      <c r="F107" s="57">
        <v>5</v>
      </c>
      <c r="G107" s="57">
        <v>0</v>
      </c>
      <c r="H107" s="57">
        <v>0</v>
      </c>
      <c r="I107" s="179">
        <v>0</v>
      </c>
      <c r="J107" s="57">
        <v>0</v>
      </c>
      <c r="K107" s="179">
        <v>0</v>
      </c>
      <c r="L107" s="57">
        <v>0</v>
      </c>
      <c r="M107" s="57">
        <v>0</v>
      </c>
      <c r="N107" s="57">
        <v>19</v>
      </c>
      <c r="O107" s="179">
        <v>0</v>
      </c>
      <c r="P107" s="179">
        <v>0</v>
      </c>
      <c r="Q107" s="57">
        <v>0</v>
      </c>
      <c r="R107" s="57">
        <v>0</v>
      </c>
      <c r="S107" s="179">
        <v>0</v>
      </c>
      <c r="T107" s="57">
        <v>2</v>
      </c>
      <c r="U107" s="57">
        <v>3</v>
      </c>
      <c r="V107" s="179">
        <v>0</v>
      </c>
      <c r="W107" s="179">
        <v>0</v>
      </c>
      <c r="X107" s="57">
        <v>0</v>
      </c>
      <c r="Y107" s="175" t="b">
        <f>B107='C-1'!G107</f>
        <v>1</v>
      </c>
      <c r="AA107" s="6" t="s">
        <v>511</v>
      </c>
      <c r="AB107" s="57">
        <f>SUM(AC107:AX107)</f>
        <v>47</v>
      </c>
      <c r="AC107" s="57">
        <v>1</v>
      </c>
      <c r="AD107" s="57">
        <v>0</v>
      </c>
      <c r="AE107" s="57">
        <v>21</v>
      </c>
      <c r="AF107" s="57">
        <v>8</v>
      </c>
      <c r="AG107" s="57">
        <v>10</v>
      </c>
      <c r="AH107" s="57">
        <v>0</v>
      </c>
      <c r="AI107" s="57">
        <v>0</v>
      </c>
      <c r="AJ107" s="158">
        <v>0</v>
      </c>
      <c r="AK107" s="158">
        <v>0</v>
      </c>
      <c r="AL107" s="158">
        <v>0</v>
      </c>
      <c r="AM107" s="158">
        <v>0</v>
      </c>
      <c r="AN107" s="158">
        <v>4</v>
      </c>
      <c r="AO107" s="57">
        <v>0</v>
      </c>
      <c r="AP107" s="57">
        <v>0</v>
      </c>
      <c r="AQ107" s="57">
        <v>0</v>
      </c>
      <c r="AR107" s="57">
        <v>0</v>
      </c>
      <c r="AS107" s="57">
        <v>0</v>
      </c>
      <c r="AT107" s="57">
        <v>3</v>
      </c>
      <c r="AU107" s="57">
        <v>0</v>
      </c>
      <c r="AV107" s="57">
        <v>0</v>
      </c>
      <c r="AW107" s="57">
        <v>0</v>
      </c>
      <c r="AX107" s="57">
        <v>0</v>
      </c>
      <c r="AY107" s="155" t="b">
        <f>AB107='C-1'!AA107</f>
        <v>1</v>
      </c>
      <c r="AZ107" s="6" t="s">
        <v>165</v>
      </c>
      <c r="BA107" s="57">
        <f>SUM(BB107:BW107)</f>
        <v>53</v>
      </c>
      <c r="BB107" s="57">
        <v>0</v>
      </c>
      <c r="BC107" s="57">
        <v>0</v>
      </c>
      <c r="BD107" s="57">
        <v>19</v>
      </c>
      <c r="BE107" s="57">
        <v>6</v>
      </c>
      <c r="BF107" s="57">
        <v>17</v>
      </c>
      <c r="BG107" s="57">
        <v>0</v>
      </c>
      <c r="BH107" s="57">
        <v>0</v>
      </c>
      <c r="BI107" s="57">
        <v>1</v>
      </c>
      <c r="BJ107" s="57">
        <v>0</v>
      </c>
      <c r="BK107" s="57">
        <v>0</v>
      </c>
      <c r="BL107" s="57">
        <v>0</v>
      </c>
      <c r="BM107" s="57">
        <v>8</v>
      </c>
      <c r="BN107" s="57">
        <v>0</v>
      </c>
      <c r="BO107" s="57">
        <v>0</v>
      </c>
      <c r="BP107" s="57">
        <v>0</v>
      </c>
      <c r="BQ107" s="57">
        <v>0</v>
      </c>
      <c r="BR107" s="57">
        <v>0</v>
      </c>
      <c r="BS107" s="57">
        <v>2</v>
      </c>
      <c r="BT107" s="57">
        <v>0</v>
      </c>
      <c r="BU107" s="57">
        <v>0</v>
      </c>
      <c r="BV107" s="57">
        <v>0</v>
      </c>
      <c r="BW107" s="57">
        <v>0</v>
      </c>
      <c r="BX107" s="6" t="b">
        <f>BA107='C-1'!AW107</f>
        <v>1</v>
      </c>
      <c r="BY107" s="6" t="s">
        <v>165</v>
      </c>
      <c r="BZ107" s="142">
        <f>SUM(CA107:CV107)</f>
        <v>37</v>
      </c>
      <c r="CA107" s="142">
        <v>0</v>
      </c>
      <c r="CB107" s="142">
        <v>0</v>
      </c>
      <c r="CC107" s="142">
        <v>19</v>
      </c>
      <c r="CD107" s="142">
        <v>3</v>
      </c>
      <c r="CE107" s="142">
        <v>6</v>
      </c>
      <c r="CF107" s="142">
        <v>0</v>
      </c>
      <c r="CG107" s="142">
        <v>0</v>
      </c>
      <c r="CH107" s="142">
        <v>0</v>
      </c>
      <c r="CI107" s="142">
        <v>0</v>
      </c>
      <c r="CJ107" s="142">
        <v>0</v>
      </c>
      <c r="CK107" s="142">
        <v>0</v>
      </c>
      <c r="CL107" s="142">
        <v>6</v>
      </c>
      <c r="CM107" s="142">
        <v>0</v>
      </c>
      <c r="CN107" s="142">
        <v>0</v>
      </c>
      <c r="CO107" s="142">
        <v>0</v>
      </c>
      <c r="CP107" s="142">
        <v>1</v>
      </c>
      <c r="CQ107" s="142">
        <v>0</v>
      </c>
      <c r="CR107" s="142">
        <v>2</v>
      </c>
      <c r="CS107" s="142">
        <v>0</v>
      </c>
      <c r="CT107" s="142">
        <v>0</v>
      </c>
      <c r="CU107" s="142">
        <v>0</v>
      </c>
      <c r="CV107" s="142">
        <v>0</v>
      </c>
      <c r="CW107" s="6" t="b">
        <f>+BZ107='C-1'!BP107</f>
        <v>1</v>
      </c>
      <c r="CX107" s="6" t="b">
        <f>'C-1'!BP107=SUM('C-5'!CA107:CV107)</f>
        <v>1</v>
      </c>
      <c r="CY107" s="6" t="s">
        <v>165</v>
      </c>
      <c r="CZ107" s="365">
        <f>SUM(DA107:DV107)</f>
        <v>203</v>
      </c>
      <c r="DA107" s="365">
        <f t="shared" si="141"/>
        <v>5</v>
      </c>
      <c r="DB107" s="365">
        <f t="shared" si="141"/>
        <v>0</v>
      </c>
      <c r="DC107" s="365">
        <f t="shared" si="141"/>
        <v>92</v>
      </c>
      <c r="DD107" s="365">
        <f t="shared" si="141"/>
        <v>22</v>
      </c>
      <c r="DE107" s="365">
        <f t="shared" si="141"/>
        <v>33</v>
      </c>
      <c r="DF107" s="365">
        <f t="shared" si="141"/>
        <v>0</v>
      </c>
      <c r="DG107" s="365">
        <f t="shared" si="141"/>
        <v>0</v>
      </c>
      <c r="DH107" s="365">
        <f t="shared" si="141"/>
        <v>1</v>
      </c>
      <c r="DI107" s="365">
        <f t="shared" si="141"/>
        <v>0</v>
      </c>
      <c r="DJ107" s="365">
        <f t="shared" si="141"/>
        <v>0</v>
      </c>
      <c r="DK107" s="365">
        <f t="shared" si="142"/>
        <v>0</v>
      </c>
      <c r="DL107" s="365">
        <f t="shared" si="142"/>
        <v>37</v>
      </c>
      <c r="DM107" s="365">
        <f t="shared" si="142"/>
        <v>0</v>
      </c>
      <c r="DN107" s="365">
        <f t="shared" si="142"/>
        <v>0</v>
      </c>
      <c r="DO107" s="365">
        <f t="shared" si="142"/>
        <v>0</v>
      </c>
      <c r="DP107" s="365">
        <f t="shared" si="142"/>
        <v>1</v>
      </c>
      <c r="DQ107" s="365">
        <f t="shared" si="142"/>
        <v>0</v>
      </c>
      <c r="DR107" s="365">
        <f t="shared" si="142"/>
        <v>9</v>
      </c>
      <c r="DS107" s="365">
        <f t="shared" si="142"/>
        <v>3</v>
      </c>
      <c r="DT107" s="365">
        <f t="shared" si="142"/>
        <v>0</v>
      </c>
      <c r="DU107" s="365">
        <f t="shared" si="142"/>
        <v>0</v>
      </c>
      <c r="DV107" s="370">
        <f>+X107+AX107+BW107+CV107</f>
        <v>0</v>
      </c>
      <c r="DW107" s="6" t="b">
        <f>CZ107='C-1'!CM107</f>
        <v>1</v>
      </c>
    </row>
    <row r="108" spans="1:127" x14ac:dyDescent="0.35">
      <c r="A108" s="6" t="s">
        <v>410</v>
      </c>
      <c r="B108" s="57">
        <f>SUM(C108:X108)</f>
        <v>20</v>
      </c>
      <c r="C108" s="57">
        <v>0</v>
      </c>
      <c r="D108" s="57">
        <v>0</v>
      </c>
      <c r="E108" s="57">
        <v>8</v>
      </c>
      <c r="F108" s="57">
        <v>1</v>
      </c>
      <c r="G108" s="57">
        <v>0</v>
      </c>
      <c r="H108" s="57">
        <v>0</v>
      </c>
      <c r="I108" s="179">
        <v>0</v>
      </c>
      <c r="J108" s="57">
        <v>0</v>
      </c>
      <c r="K108" s="179">
        <v>0</v>
      </c>
      <c r="L108" s="57">
        <v>0</v>
      </c>
      <c r="M108" s="57">
        <v>0</v>
      </c>
      <c r="N108" s="57">
        <v>9</v>
      </c>
      <c r="O108" s="179">
        <v>0</v>
      </c>
      <c r="P108" s="179">
        <v>0</v>
      </c>
      <c r="Q108" s="57">
        <v>2</v>
      </c>
      <c r="R108" s="57">
        <v>0</v>
      </c>
      <c r="S108" s="57">
        <v>0</v>
      </c>
      <c r="T108" s="57">
        <v>0</v>
      </c>
      <c r="U108" s="57">
        <v>0</v>
      </c>
      <c r="V108" s="57">
        <v>0</v>
      </c>
      <c r="W108" s="57">
        <v>0</v>
      </c>
      <c r="X108" s="57">
        <v>0</v>
      </c>
      <c r="Y108" s="175" t="b">
        <f>B108='C-1'!G108</f>
        <v>1</v>
      </c>
      <c r="AA108" s="6" t="s">
        <v>410</v>
      </c>
      <c r="AB108" s="57">
        <f>SUM(AC108:AX108)</f>
        <v>25</v>
      </c>
      <c r="AC108" s="57">
        <v>0</v>
      </c>
      <c r="AD108" s="57">
        <v>0</v>
      </c>
      <c r="AE108" s="57">
        <v>17</v>
      </c>
      <c r="AF108" s="57">
        <v>3</v>
      </c>
      <c r="AG108" s="57">
        <v>0</v>
      </c>
      <c r="AH108" s="57">
        <v>0</v>
      </c>
      <c r="AI108" s="57">
        <v>0</v>
      </c>
      <c r="AJ108" s="158">
        <v>0</v>
      </c>
      <c r="AK108" s="158">
        <v>0</v>
      </c>
      <c r="AL108" s="158">
        <v>0</v>
      </c>
      <c r="AM108" s="158">
        <v>0</v>
      </c>
      <c r="AN108" s="158">
        <v>4</v>
      </c>
      <c r="AO108" s="57">
        <v>0</v>
      </c>
      <c r="AP108" s="57">
        <v>0</v>
      </c>
      <c r="AQ108" s="57">
        <v>0</v>
      </c>
      <c r="AR108" s="57">
        <v>0</v>
      </c>
      <c r="AS108" s="57">
        <v>0</v>
      </c>
      <c r="AT108" s="57">
        <v>1</v>
      </c>
      <c r="AU108" s="57">
        <v>0</v>
      </c>
      <c r="AV108" s="57">
        <v>0</v>
      </c>
      <c r="AW108" s="57">
        <v>0</v>
      </c>
      <c r="AX108" s="57">
        <v>0</v>
      </c>
      <c r="AY108" s="155" t="b">
        <f>AB108='C-1'!AA108</f>
        <v>1</v>
      </c>
      <c r="AZ108" s="6" t="s">
        <v>410</v>
      </c>
      <c r="BA108" s="57">
        <f>SUM(BB108:BW108)</f>
        <v>17</v>
      </c>
      <c r="BB108" s="57">
        <v>0</v>
      </c>
      <c r="BC108" s="57">
        <v>0</v>
      </c>
      <c r="BD108" s="57">
        <v>12</v>
      </c>
      <c r="BE108" s="57">
        <v>0</v>
      </c>
      <c r="BF108" s="57">
        <v>0</v>
      </c>
      <c r="BG108" s="57">
        <v>0</v>
      </c>
      <c r="BH108" s="57">
        <v>0</v>
      </c>
      <c r="BI108" s="57">
        <v>0</v>
      </c>
      <c r="BJ108" s="57">
        <v>0</v>
      </c>
      <c r="BK108" s="57">
        <v>0</v>
      </c>
      <c r="BL108" s="57">
        <v>0</v>
      </c>
      <c r="BM108" s="57">
        <v>4</v>
      </c>
      <c r="BN108" s="57">
        <v>0</v>
      </c>
      <c r="BO108" s="57">
        <v>0</v>
      </c>
      <c r="BP108" s="57">
        <v>0</v>
      </c>
      <c r="BQ108" s="57">
        <v>0</v>
      </c>
      <c r="BR108" s="57">
        <v>0</v>
      </c>
      <c r="BS108" s="57">
        <v>0</v>
      </c>
      <c r="BT108" s="57">
        <v>1</v>
      </c>
      <c r="BU108" s="57">
        <v>0</v>
      </c>
      <c r="BV108" s="57">
        <v>0</v>
      </c>
      <c r="BW108" s="57">
        <v>0</v>
      </c>
      <c r="BX108" s="6" t="b">
        <f>BA108='C-1'!AW108</f>
        <v>1</v>
      </c>
      <c r="BY108" s="6" t="s">
        <v>410</v>
      </c>
      <c r="BZ108" s="142">
        <f>SUM(CA108:CV108)</f>
        <v>13</v>
      </c>
      <c r="CA108" s="142">
        <v>0</v>
      </c>
      <c r="CB108" s="142">
        <v>0</v>
      </c>
      <c r="CC108" s="142">
        <v>5</v>
      </c>
      <c r="CD108" s="142">
        <v>0</v>
      </c>
      <c r="CE108" s="142">
        <v>0</v>
      </c>
      <c r="CF108" s="142">
        <v>0</v>
      </c>
      <c r="CG108" s="142">
        <v>0</v>
      </c>
      <c r="CH108" s="142">
        <v>1</v>
      </c>
      <c r="CI108" s="142">
        <v>0</v>
      </c>
      <c r="CJ108" s="142">
        <v>0</v>
      </c>
      <c r="CK108" s="142">
        <v>0</v>
      </c>
      <c r="CL108" s="142">
        <v>5</v>
      </c>
      <c r="CM108" s="142">
        <v>0</v>
      </c>
      <c r="CN108" s="142">
        <v>0</v>
      </c>
      <c r="CO108" s="142">
        <v>0</v>
      </c>
      <c r="CP108" s="142">
        <v>0</v>
      </c>
      <c r="CQ108" s="142">
        <v>0</v>
      </c>
      <c r="CR108" s="142">
        <v>1</v>
      </c>
      <c r="CS108" s="142">
        <v>1</v>
      </c>
      <c r="CT108" s="142">
        <v>0</v>
      </c>
      <c r="CU108" s="142">
        <v>0</v>
      </c>
      <c r="CV108" s="142">
        <v>0</v>
      </c>
      <c r="CW108" s="6" t="b">
        <f>+BZ108='C-1'!BP108</f>
        <v>1</v>
      </c>
      <c r="CX108" s="6" t="b">
        <f>'C-1'!BP108=SUM('C-5'!CA108:CV108)</f>
        <v>1</v>
      </c>
      <c r="CY108" s="6" t="s">
        <v>410</v>
      </c>
      <c r="CZ108" s="365">
        <f>SUM(DA108:DV108)</f>
        <v>75</v>
      </c>
      <c r="DA108" s="365">
        <f t="shared" si="141"/>
        <v>0</v>
      </c>
      <c r="DB108" s="365">
        <f t="shared" si="141"/>
        <v>0</v>
      </c>
      <c r="DC108" s="365">
        <f t="shared" si="141"/>
        <v>42</v>
      </c>
      <c r="DD108" s="365">
        <f t="shared" si="141"/>
        <v>4</v>
      </c>
      <c r="DE108" s="365">
        <f t="shared" si="141"/>
        <v>0</v>
      </c>
      <c r="DF108" s="365">
        <f t="shared" si="141"/>
        <v>0</v>
      </c>
      <c r="DG108" s="365">
        <f t="shared" si="141"/>
        <v>0</v>
      </c>
      <c r="DH108" s="365">
        <f t="shared" si="141"/>
        <v>1</v>
      </c>
      <c r="DI108" s="365">
        <f t="shared" si="141"/>
        <v>0</v>
      </c>
      <c r="DJ108" s="365">
        <f t="shared" si="141"/>
        <v>0</v>
      </c>
      <c r="DK108" s="365">
        <f t="shared" si="142"/>
        <v>0</v>
      </c>
      <c r="DL108" s="365">
        <f t="shared" si="142"/>
        <v>22</v>
      </c>
      <c r="DM108" s="365">
        <f t="shared" si="142"/>
        <v>0</v>
      </c>
      <c r="DN108" s="365">
        <f t="shared" si="142"/>
        <v>0</v>
      </c>
      <c r="DO108" s="365">
        <f t="shared" si="142"/>
        <v>2</v>
      </c>
      <c r="DP108" s="365">
        <f t="shared" si="142"/>
        <v>0</v>
      </c>
      <c r="DQ108" s="365">
        <f t="shared" si="142"/>
        <v>0</v>
      </c>
      <c r="DR108" s="365">
        <f t="shared" si="142"/>
        <v>2</v>
      </c>
      <c r="DS108" s="365">
        <f t="shared" si="142"/>
        <v>2</v>
      </c>
      <c r="DT108" s="365">
        <f t="shared" si="142"/>
        <v>0</v>
      </c>
      <c r="DU108" s="365">
        <f t="shared" si="142"/>
        <v>0</v>
      </c>
      <c r="DV108" s="370">
        <f>+X108+AX108+BW108+CV108</f>
        <v>0</v>
      </c>
      <c r="DW108" s="6" t="b">
        <f>CZ108='C-1'!CM108</f>
        <v>1</v>
      </c>
    </row>
    <row r="109" spans="1:127" x14ac:dyDescent="0.35">
      <c r="A109" s="17"/>
      <c r="B109" s="13"/>
      <c r="C109" s="13"/>
      <c r="D109" s="13"/>
      <c r="E109" s="13"/>
      <c r="F109" s="13"/>
      <c r="G109" s="13"/>
      <c r="H109" s="13"/>
      <c r="I109" s="13"/>
      <c r="J109" s="13"/>
      <c r="K109" s="13"/>
      <c r="L109" s="13"/>
      <c r="M109" s="13"/>
      <c r="N109" s="13"/>
      <c r="O109" s="177"/>
      <c r="P109" s="13"/>
      <c r="Q109" s="13"/>
      <c r="R109" s="13"/>
      <c r="S109" s="13"/>
      <c r="T109" s="13"/>
      <c r="U109" s="13"/>
      <c r="V109" s="13"/>
      <c r="W109" s="149"/>
      <c r="X109" s="23"/>
      <c r="AA109" s="17"/>
      <c r="AB109" s="13"/>
      <c r="AC109" s="13"/>
      <c r="AD109" s="13"/>
      <c r="AE109" s="13"/>
      <c r="AF109" s="13"/>
      <c r="AG109" s="13"/>
      <c r="AH109" s="13"/>
      <c r="AI109" s="13"/>
      <c r="AJ109" s="158"/>
      <c r="AK109" s="158"/>
      <c r="AL109" s="158"/>
      <c r="AM109" s="158"/>
      <c r="AN109" s="158"/>
      <c r="AO109" s="13"/>
      <c r="AP109" s="13"/>
      <c r="AQ109" s="13"/>
      <c r="AR109" s="13"/>
      <c r="AS109" s="13"/>
      <c r="AT109" s="13"/>
      <c r="AU109" s="13"/>
      <c r="AV109" s="13"/>
      <c r="AW109" s="149"/>
      <c r="AX109" s="23"/>
      <c r="AY109" s="155"/>
      <c r="AZ109" s="17"/>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49"/>
      <c r="BW109" s="23"/>
      <c r="BX109" s="6" t="b">
        <f>BA109='C-1'!AW109</f>
        <v>1</v>
      </c>
      <c r="BY109" s="17"/>
      <c r="BZ109" s="144"/>
      <c r="CA109" s="144"/>
      <c r="CB109" s="144"/>
      <c r="CC109" s="144"/>
      <c r="CD109" s="144"/>
      <c r="CE109" s="144"/>
      <c r="CF109" s="144"/>
      <c r="CG109" s="144"/>
      <c r="CH109" s="144"/>
      <c r="CI109" s="144"/>
      <c r="CJ109" s="144"/>
      <c r="CK109" s="144"/>
      <c r="CL109" s="144"/>
      <c r="CM109" s="144"/>
      <c r="CN109" s="144"/>
      <c r="CO109" s="144"/>
      <c r="CP109" s="144"/>
      <c r="CQ109" s="144"/>
      <c r="CR109" s="144"/>
      <c r="CS109" s="144"/>
      <c r="CT109" s="144"/>
      <c r="CU109" s="149"/>
      <c r="CV109" s="149"/>
      <c r="CW109" s="6" t="b">
        <f>+BZ109='C-1'!BP109</f>
        <v>1</v>
      </c>
      <c r="CX109" s="6" t="b">
        <f>'C-1'!BP109=SUM('C-5'!CA109:CV109)</f>
        <v>1</v>
      </c>
      <c r="CY109" s="17"/>
      <c r="CZ109" s="365"/>
      <c r="DA109" s="365"/>
      <c r="DB109" s="365"/>
      <c r="DC109" s="365"/>
      <c r="DD109" s="365"/>
      <c r="DE109" s="365"/>
      <c r="DF109" s="365"/>
      <c r="DG109" s="365"/>
      <c r="DH109" s="365"/>
      <c r="DI109" s="365"/>
      <c r="DJ109" s="365"/>
      <c r="DK109" s="365"/>
      <c r="DL109" s="365"/>
      <c r="DM109" s="365"/>
      <c r="DN109" s="365"/>
      <c r="DO109" s="365"/>
      <c r="DP109" s="365"/>
      <c r="DQ109" s="365"/>
      <c r="DR109" s="365"/>
      <c r="DS109" s="365"/>
      <c r="DT109" s="365"/>
      <c r="DU109" s="369"/>
      <c r="DV109" s="370"/>
      <c r="DW109" s="6" t="b">
        <f>CZ109='C-1'!CM109</f>
        <v>1</v>
      </c>
    </row>
    <row r="110" spans="1:127" s="7" customFormat="1" x14ac:dyDescent="0.35">
      <c r="A110" s="15" t="s">
        <v>56</v>
      </c>
      <c r="B110" s="10">
        <f>SUM(B111:B113)</f>
        <v>367</v>
      </c>
      <c r="C110" s="210">
        <f>SUM(C111:C113)</f>
        <v>0</v>
      </c>
      <c r="D110" s="210">
        <f>SUM(D111:D113)</f>
        <v>0</v>
      </c>
      <c r="E110" s="210">
        <f t="shared" ref="E110:X110" si="143">SUM(E111:E113)</f>
        <v>113</v>
      </c>
      <c r="F110" s="210">
        <f t="shared" si="143"/>
        <v>29</v>
      </c>
      <c r="G110" s="210">
        <f t="shared" si="143"/>
        <v>4</v>
      </c>
      <c r="H110" s="210">
        <f t="shared" si="143"/>
        <v>10</v>
      </c>
      <c r="I110" s="210">
        <f t="shared" si="143"/>
        <v>0</v>
      </c>
      <c r="J110" s="210">
        <f t="shared" si="143"/>
        <v>5</v>
      </c>
      <c r="K110" s="210">
        <f t="shared" si="143"/>
        <v>0</v>
      </c>
      <c r="L110" s="210">
        <f t="shared" si="143"/>
        <v>0</v>
      </c>
      <c r="M110" s="210">
        <f t="shared" si="143"/>
        <v>45</v>
      </c>
      <c r="N110" s="210">
        <f t="shared" si="143"/>
        <v>64</v>
      </c>
      <c r="O110" s="188">
        <f t="shared" si="143"/>
        <v>0</v>
      </c>
      <c r="P110" s="10">
        <f t="shared" si="143"/>
        <v>0</v>
      </c>
      <c r="Q110" s="10">
        <f t="shared" si="143"/>
        <v>46</v>
      </c>
      <c r="R110" s="10">
        <f t="shared" si="143"/>
        <v>10</v>
      </c>
      <c r="S110" s="10">
        <f t="shared" si="143"/>
        <v>0</v>
      </c>
      <c r="T110" s="10">
        <f>SUM(T111:T113)</f>
        <v>6</v>
      </c>
      <c r="U110" s="10">
        <f t="shared" si="143"/>
        <v>35</v>
      </c>
      <c r="V110" s="10">
        <f t="shared" si="143"/>
        <v>0</v>
      </c>
      <c r="W110" s="10">
        <f t="shared" si="143"/>
        <v>0</v>
      </c>
      <c r="X110" s="11">
        <f t="shared" si="143"/>
        <v>0</v>
      </c>
      <c r="Y110" s="175" t="b">
        <f>B110='C-1'!G110</f>
        <v>1</v>
      </c>
      <c r="Z110" s="239"/>
      <c r="AA110" s="15" t="s">
        <v>56</v>
      </c>
      <c r="AB110" s="10">
        <f>SUM(AB111:AB113)</f>
        <v>336</v>
      </c>
      <c r="AC110" s="10">
        <f t="shared" ref="AC110:AW110" si="144">SUM(AC111:AC113)</f>
        <v>1</v>
      </c>
      <c r="AD110" s="10">
        <f t="shared" si="144"/>
        <v>2</v>
      </c>
      <c r="AE110" s="10">
        <f t="shared" si="144"/>
        <v>58</v>
      </c>
      <c r="AF110" s="10">
        <f t="shared" si="144"/>
        <v>21</v>
      </c>
      <c r="AG110" s="10">
        <f t="shared" si="144"/>
        <v>8</v>
      </c>
      <c r="AH110" s="10">
        <f t="shared" si="144"/>
        <v>5</v>
      </c>
      <c r="AI110" s="10">
        <f t="shared" si="144"/>
        <v>56</v>
      </c>
      <c r="AJ110" s="159">
        <f t="shared" si="144"/>
        <v>30</v>
      </c>
      <c r="AK110" s="159">
        <f t="shared" si="144"/>
        <v>0</v>
      </c>
      <c r="AL110" s="159">
        <f t="shared" si="144"/>
        <v>2</v>
      </c>
      <c r="AM110" s="159">
        <f t="shared" si="144"/>
        <v>29</v>
      </c>
      <c r="AN110" s="159">
        <f t="shared" si="144"/>
        <v>33</v>
      </c>
      <c r="AO110" s="10">
        <f t="shared" si="144"/>
        <v>0</v>
      </c>
      <c r="AP110" s="10">
        <f t="shared" si="144"/>
        <v>0</v>
      </c>
      <c r="AQ110" s="10">
        <f t="shared" si="144"/>
        <v>0</v>
      </c>
      <c r="AR110" s="10">
        <f t="shared" si="144"/>
        <v>8</v>
      </c>
      <c r="AS110" s="10">
        <f t="shared" si="144"/>
        <v>0</v>
      </c>
      <c r="AT110" s="10">
        <f t="shared" si="144"/>
        <v>9</v>
      </c>
      <c r="AU110" s="10">
        <f t="shared" si="144"/>
        <v>74</v>
      </c>
      <c r="AV110" s="10">
        <f t="shared" si="144"/>
        <v>0</v>
      </c>
      <c r="AW110" s="10">
        <f t="shared" si="144"/>
        <v>0</v>
      </c>
      <c r="AX110" s="11">
        <f>SUM(AX111:AX113)</f>
        <v>0</v>
      </c>
      <c r="AY110" s="211" t="b">
        <f>AB110='C-1'!AA110</f>
        <v>1</v>
      </c>
      <c r="AZ110" s="15" t="s">
        <v>56</v>
      </c>
      <c r="BA110" s="10">
        <f>SUM(BA111:BA113)</f>
        <v>330</v>
      </c>
      <c r="BB110" s="10">
        <f>SUM(BB111:BB113)</f>
        <v>1</v>
      </c>
      <c r="BC110" s="10">
        <f>SUM(BC111:BC113)</f>
        <v>0</v>
      </c>
      <c r="BD110" s="10">
        <f t="shared" ref="BD110:BW110" si="145">SUM(BD111:BD113)</f>
        <v>62</v>
      </c>
      <c r="BE110" s="10">
        <f t="shared" si="145"/>
        <v>28</v>
      </c>
      <c r="BF110" s="10">
        <f t="shared" si="145"/>
        <v>45</v>
      </c>
      <c r="BG110" s="10">
        <f t="shared" si="145"/>
        <v>5</v>
      </c>
      <c r="BH110" s="10">
        <f t="shared" si="145"/>
        <v>0</v>
      </c>
      <c r="BI110" s="10">
        <f t="shared" si="145"/>
        <v>3</v>
      </c>
      <c r="BJ110" s="10">
        <f t="shared" si="145"/>
        <v>0</v>
      </c>
      <c r="BK110" s="10">
        <f t="shared" si="145"/>
        <v>0</v>
      </c>
      <c r="BL110" s="10">
        <f t="shared" si="145"/>
        <v>25</v>
      </c>
      <c r="BM110" s="10">
        <f t="shared" si="145"/>
        <v>42</v>
      </c>
      <c r="BN110" s="10">
        <f t="shared" si="145"/>
        <v>0</v>
      </c>
      <c r="BO110" s="10">
        <f t="shared" si="145"/>
        <v>0</v>
      </c>
      <c r="BP110" s="10">
        <f t="shared" si="145"/>
        <v>58</v>
      </c>
      <c r="BQ110" s="10">
        <f t="shared" si="145"/>
        <v>8</v>
      </c>
      <c r="BR110" s="10">
        <f t="shared" si="145"/>
        <v>0</v>
      </c>
      <c r="BS110" s="10">
        <f>SUM(BS111:BS113)</f>
        <v>8</v>
      </c>
      <c r="BT110" s="10">
        <f t="shared" si="145"/>
        <v>44</v>
      </c>
      <c r="BU110" s="10">
        <f t="shared" si="145"/>
        <v>0</v>
      </c>
      <c r="BV110" s="10">
        <f t="shared" si="145"/>
        <v>1</v>
      </c>
      <c r="BW110" s="11">
        <f t="shared" si="145"/>
        <v>0</v>
      </c>
      <c r="BX110" s="7" t="b">
        <f>BA110='C-1'!AW110</f>
        <v>1</v>
      </c>
      <c r="BY110" s="15" t="s">
        <v>56</v>
      </c>
      <c r="BZ110" s="143">
        <f>SUM(BZ111:BZ113)</f>
        <v>274</v>
      </c>
      <c r="CA110" s="143">
        <f>SUM(CA111:CA113)</f>
        <v>2</v>
      </c>
      <c r="CB110" s="143">
        <f>SUM(CB111:CB113)</f>
        <v>4</v>
      </c>
      <c r="CC110" s="143">
        <f t="shared" ref="CC110:CV110" si="146">SUM(CC111:CC113)</f>
        <v>52</v>
      </c>
      <c r="CD110" s="143">
        <f t="shared" si="146"/>
        <v>8</v>
      </c>
      <c r="CE110" s="143">
        <f t="shared" si="146"/>
        <v>8</v>
      </c>
      <c r="CF110" s="143">
        <f t="shared" si="146"/>
        <v>0</v>
      </c>
      <c r="CG110" s="143">
        <f t="shared" si="146"/>
        <v>0</v>
      </c>
      <c r="CH110" s="143">
        <f t="shared" si="146"/>
        <v>5</v>
      </c>
      <c r="CI110" s="143">
        <f t="shared" si="146"/>
        <v>0</v>
      </c>
      <c r="CJ110" s="143">
        <f t="shared" si="146"/>
        <v>0</v>
      </c>
      <c r="CK110" s="143">
        <f t="shared" si="146"/>
        <v>0</v>
      </c>
      <c r="CL110" s="143">
        <f t="shared" si="146"/>
        <v>42</v>
      </c>
      <c r="CM110" s="143">
        <f t="shared" si="146"/>
        <v>0</v>
      </c>
      <c r="CN110" s="143">
        <f t="shared" si="146"/>
        <v>0</v>
      </c>
      <c r="CO110" s="143">
        <f t="shared" si="146"/>
        <v>42</v>
      </c>
      <c r="CP110" s="143">
        <f t="shared" si="146"/>
        <v>7</v>
      </c>
      <c r="CQ110" s="143">
        <f t="shared" si="146"/>
        <v>0</v>
      </c>
      <c r="CR110" s="143">
        <f t="shared" si="146"/>
        <v>7</v>
      </c>
      <c r="CS110" s="143">
        <f t="shared" si="146"/>
        <v>93</v>
      </c>
      <c r="CT110" s="143">
        <f t="shared" si="146"/>
        <v>0</v>
      </c>
      <c r="CU110" s="143">
        <f t="shared" si="146"/>
        <v>2</v>
      </c>
      <c r="CV110" s="143">
        <f t="shared" si="146"/>
        <v>2</v>
      </c>
      <c r="CW110" s="7" t="b">
        <f>+BZ110='C-1'!BP110</f>
        <v>1</v>
      </c>
      <c r="CX110" s="7" t="b">
        <f>'C-1'!BP110=SUM('C-5'!CA110:CV110)</f>
        <v>1</v>
      </c>
      <c r="CY110" s="15" t="s">
        <v>56</v>
      </c>
      <c r="CZ110" s="371">
        <f>SUM(CZ111:CZ113)</f>
        <v>1307</v>
      </c>
      <c r="DA110" s="371">
        <f>SUM(DA111:DA113)</f>
        <v>4</v>
      </c>
      <c r="DB110" s="371">
        <f>SUM(DB111:DB113)</f>
        <v>6</v>
      </c>
      <c r="DC110" s="371">
        <f t="shared" ref="DC110:DV110" si="147">SUM(DC111:DC113)</f>
        <v>285</v>
      </c>
      <c r="DD110" s="371">
        <f t="shared" si="147"/>
        <v>86</v>
      </c>
      <c r="DE110" s="371">
        <f t="shared" si="147"/>
        <v>65</v>
      </c>
      <c r="DF110" s="371">
        <f t="shared" si="147"/>
        <v>20</v>
      </c>
      <c r="DG110" s="371">
        <f t="shared" si="147"/>
        <v>56</v>
      </c>
      <c r="DH110" s="371">
        <f t="shared" si="147"/>
        <v>43</v>
      </c>
      <c r="DI110" s="371">
        <f t="shared" si="147"/>
        <v>0</v>
      </c>
      <c r="DJ110" s="371">
        <f t="shared" si="147"/>
        <v>2</v>
      </c>
      <c r="DK110" s="371">
        <f t="shared" si="147"/>
        <v>99</v>
      </c>
      <c r="DL110" s="371">
        <f t="shared" si="147"/>
        <v>181</v>
      </c>
      <c r="DM110" s="371">
        <f t="shared" si="147"/>
        <v>0</v>
      </c>
      <c r="DN110" s="371">
        <f t="shared" si="147"/>
        <v>0</v>
      </c>
      <c r="DO110" s="371">
        <f t="shared" si="147"/>
        <v>146</v>
      </c>
      <c r="DP110" s="371">
        <f t="shared" si="147"/>
        <v>33</v>
      </c>
      <c r="DQ110" s="371">
        <f t="shared" si="147"/>
        <v>0</v>
      </c>
      <c r="DR110" s="371">
        <f>SUM(DR111:DR113)</f>
        <v>30</v>
      </c>
      <c r="DS110" s="371">
        <f>SUM(DS111:DS113)</f>
        <v>246</v>
      </c>
      <c r="DT110" s="371">
        <f t="shared" si="147"/>
        <v>0</v>
      </c>
      <c r="DU110" s="371">
        <f t="shared" si="147"/>
        <v>3</v>
      </c>
      <c r="DV110" s="372">
        <f t="shared" si="147"/>
        <v>2</v>
      </c>
      <c r="DW110" s="6" t="b">
        <f>CZ110='C-1'!CM110</f>
        <v>1</v>
      </c>
    </row>
    <row r="111" spans="1:127" x14ac:dyDescent="0.35">
      <c r="A111" s="6" t="s">
        <v>411</v>
      </c>
      <c r="B111" s="57">
        <f>SUM(C111:X111)</f>
        <v>181</v>
      </c>
      <c r="C111" s="57">
        <v>0</v>
      </c>
      <c r="D111" s="57">
        <v>0</v>
      </c>
      <c r="E111" s="57">
        <v>82</v>
      </c>
      <c r="F111" s="57">
        <v>0</v>
      </c>
      <c r="G111" s="57">
        <v>4</v>
      </c>
      <c r="H111" s="57">
        <v>8</v>
      </c>
      <c r="I111" s="57">
        <v>0</v>
      </c>
      <c r="J111" s="57">
        <v>0</v>
      </c>
      <c r="K111" s="57">
        <v>0</v>
      </c>
      <c r="L111" s="57">
        <v>0</v>
      </c>
      <c r="M111" s="57">
        <v>1</v>
      </c>
      <c r="N111" s="57">
        <v>39</v>
      </c>
      <c r="O111" s="179">
        <v>0</v>
      </c>
      <c r="P111" s="57">
        <v>0</v>
      </c>
      <c r="Q111" s="57">
        <v>35</v>
      </c>
      <c r="R111" s="57">
        <v>6</v>
      </c>
      <c r="S111" s="57">
        <v>0</v>
      </c>
      <c r="T111" s="57">
        <v>5</v>
      </c>
      <c r="U111" s="57">
        <v>1</v>
      </c>
      <c r="V111" s="57">
        <v>0</v>
      </c>
      <c r="W111" s="57">
        <v>0</v>
      </c>
      <c r="X111" s="57">
        <v>0</v>
      </c>
      <c r="Y111" s="175" t="b">
        <f>B111='C-1'!G111</f>
        <v>1</v>
      </c>
      <c r="AA111" s="6" t="s">
        <v>411</v>
      </c>
      <c r="AB111" s="57">
        <f>SUM(AC111:AX111)</f>
        <v>123</v>
      </c>
      <c r="AC111" s="57">
        <v>1</v>
      </c>
      <c r="AD111" s="57">
        <v>2</v>
      </c>
      <c r="AE111" s="57">
        <v>31</v>
      </c>
      <c r="AF111" s="57">
        <v>0</v>
      </c>
      <c r="AG111" s="57">
        <v>4</v>
      </c>
      <c r="AH111" s="57">
        <v>4</v>
      </c>
      <c r="AI111" s="57">
        <v>44</v>
      </c>
      <c r="AJ111" s="158">
        <v>1</v>
      </c>
      <c r="AK111" s="158">
        <v>0</v>
      </c>
      <c r="AL111" s="158">
        <v>1</v>
      </c>
      <c r="AM111" s="158">
        <v>1</v>
      </c>
      <c r="AN111" s="158">
        <v>14</v>
      </c>
      <c r="AO111" s="57">
        <v>0</v>
      </c>
      <c r="AP111" s="57">
        <v>0</v>
      </c>
      <c r="AQ111" s="57">
        <v>0</v>
      </c>
      <c r="AR111" s="57">
        <v>6</v>
      </c>
      <c r="AS111" s="57">
        <v>0</v>
      </c>
      <c r="AT111" s="57">
        <v>5</v>
      </c>
      <c r="AU111" s="57">
        <v>9</v>
      </c>
      <c r="AV111" s="57">
        <v>0</v>
      </c>
      <c r="AW111" s="57">
        <v>0</v>
      </c>
      <c r="AX111" s="57">
        <v>0</v>
      </c>
      <c r="AY111" s="155" t="b">
        <f>AB111='C-1'!AA111</f>
        <v>1</v>
      </c>
      <c r="AZ111" s="6" t="s">
        <v>411</v>
      </c>
      <c r="BA111" s="57">
        <f>SUM(BB111:BW111)</f>
        <v>145</v>
      </c>
      <c r="BB111" s="57">
        <v>1</v>
      </c>
      <c r="BC111" s="57">
        <v>0</v>
      </c>
      <c r="BD111" s="57">
        <v>32</v>
      </c>
      <c r="BE111" s="57">
        <v>0</v>
      </c>
      <c r="BF111" s="57">
        <v>26</v>
      </c>
      <c r="BG111" s="57">
        <v>3</v>
      </c>
      <c r="BH111" s="57">
        <v>0</v>
      </c>
      <c r="BI111" s="57">
        <v>0</v>
      </c>
      <c r="BJ111" s="57">
        <v>0</v>
      </c>
      <c r="BK111" s="57">
        <v>0</v>
      </c>
      <c r="BL111" s="57">
        <v>0</v>
      </c>
      <c r="BM111" s="57">
        <v>19</v>
      </c>
      <c r="BN111" s="57">
        <v>0</v>
      </c>
      <c r="BO111" s="57">
        <v>0</v>
      </c>
      <c r="BP111" s="57">
        <v>51</v>
      </c>
      <c r="BQ111" s="57">
        <v>6</v>
      </c>
      <c r="BR111" s="57">
        <v>0</v>
      </c>
      <c r="BS111" s="57">
        <v>6</v>
      </c>
      <c r="BT111" s="57">
        <v>1</v>
      </c>
      <c r="BU111" s="57">
        <v>0</v>
      </c>
      <c r="BV111" s="57">
        <v>0</v>
      </c>
      <c r="BW111" s="57">
        <v>0</v>
      </c>
      <c r="BX111" s="6" t="b">
        <f>BA111='C-1'!AW111</f>
        <v>1</v>
      </c>
      <c r="BY111" s="6" t="s">
        <v>411</v>
      </c>
      <c r="BZ111" s="142">
        <f>SUM(CA111:CV111)</f>
        <v>129</v>
      </c>
      <c r="CA111" s="142">
        <v>2</v>
      </c>
      <c r="CB111" s="142">
        <v>4</v>
      </c>
      <c r="CC111" s="142">
        <v>28</v>
      </c>
      <c r="CD111" s="142">
        <v>0</v>
      </c>
      <c r="CE111" s="142">
        <v>4</v>
      </c>
      <c r="CF111" s="142">
        <v>0</v>
      </c>
      <c r="CG111" s="142">
        <v>0</v>
      </c>
      <c r="CH111" s="142">
        <v>0</v>
      </c>
      <c r="CI111" s="142">
        <v>0</v>
      </c>
      <c r="CJ111" s="142">
        <v>0</v>
      </c>
      <c r="CK111" s="142">
        <v>0</v>
      </c>
      <c r="CL111" s="142">
        <v>36</v>
      </c>
      <c r="CM111" s="142">
        <v>0</v>
      </c>
      <c r="CN111" s="142">
        <v>0</v>
      </c>
      <c r="CO111" s="142">
        <v>39</v>
      </c>
      <c r="CP111" s="142">
        <v>2</v>
      </c>
      <c r="CQ111" s="142">
        <v>0</v>
      </c>
      <c r="CR111" s="142">
        <v>4</v>
      </c>
      <c r="CS111" s="142">
        <v>10</v>
      </c>
      <c r="CT111" s="142">
        <v>0</v>
      </c>
      <c r="CU111" s="142">
        <v>0</v>
      </c>
      <c r="CV111" s="142">
        <v>0</v>
      </c>
      <c r="CW111" s="6" t="b">
        <f>+BZ111='C-1'!BP111</f>
        <v>1</v>
      </c>
      <c r="CX111" s="6" t="b">
        <f>'C-1'!BP111=SUM('C-5'!CA111:CV111)</f>
        <v>1</v>
      </c>
      <c r="CY111" s="6" t="s">
        <v>411</v>
      </c>
      <c r="CZ111" s="365">
        <f>SUM(DA111:DV111)</f>
        <v>578</v>
      </c>
      <c r="DA111" s="365">
        <f t="shared" ref="DA111:DJ113" si="148">+C111+AC111+BB111+CA111</f>
        <v>4</v>
      </c>
      <c r="DB111" s="365">
        <f t="shared" si="148"/>
        <v>6</v>
      </c>
      <c r="DC111" s="365">
        <f t="shared" si="148"/>
        <v>173</v>
      </c>
      <c r="DD111" s="365">
        <f t="shared" si="148"/>
        <v>0</v>
      </c>
      <c r="DE111" s="365">
        <f t="shared" si="148"/>
        <v>38</v>
      </c>
      <c r="DF111" s="365">
        <f t="shared" si="148"/>
        <v>15</v>
      </c>
      <c r="DG111" s="365">
        <f t="shared" si="148"/>
        <v>44</v>
      </c>
      <c r="DH111" s="365">
        <f t="shared" si="148"/>
        <v>1</v>
      </c>
      <c r="DI111" s="365">
        <f t="shared" si="148"/>
        <v>0</v>
      </c>
      <c r="DJ111" s="365">
        <f t="shared" si="148"/>
        <v>1</v>
      </c>
      <c r="DK111" s="365">
        <f t="shared" ref="DK111:DU113" si="149">+M111+AM111+BL111+CK111</f>
        <v>2</v>
      </c>
      <c r="DL111" s="365">
        <f t="shared" si="149"/>
        <v>108</v>
      </c>
      <c r="DM111" s="365">
        <f t="shared" si="149"/>
        <v>0</v>
      </c>
      <c r="DN111" s="365">
        <f t="shared" si="149"/>
        <v>0</v>
      </c>
      <c r="DO111" s="365">
        <f t="shared" si="149"/>
        <v>125</v>
      </c>
      <c r="DP111" s="365">
        <f t="shared" si="149"/>
        <v>20</v>
      </c>
      <c r="DQ111" s="365">
        <f t="shared" si="149"/>
        <v>0</v>
      </c>
      <c r="DR111" s="365">
        <f t="shared" si="149"/>
        <v>20</v>
      </c>
      <c r="DS111" s="365">
        <f t="shared" si="149"/>
        <v>21</v>
      </c>
      <c r="DT111" s="365">
        <f t="shared" si="149"/>
        <v>0</v>
      </c>
      <c r="DU111" s="365">
        <f t="shared" si="149"/>
        <v>0</v>
      </c>
      <c r="DV111" s="370">
        <f>+X111+AX111+BW111+CV111</f>
        <v>0</v>
      </c>
      <c r="DW111" s="6" t="b">
        <f>CZ111='C-1'!CM111</f>
        <v>1</v>
      </c>
    </row>
    <row r="112" spans="1:127" x14ac:dyDescent="0.35">
      <c r="A112" s="6" t="s">
        <v>549</v>
      </c>
      <c r="B112" s="57">
        <f>SUM(C112:X112)</f>
        <v>49</v>
      </c>
      <c r="C112" s="57">
        <v>0</v>
      </c>
      <c r="D112" s="57">
        <v>0</v>
      </c>
      <c r="E112" s="57">
        <v>15</v>
      </c>
      <c r="F112" s="57">
        <v>9</v>
      </c>
      <c r="G112" s="57">
        <v>0</v>
      </c>
      <c r="H112" s="57">
        <v>1</v>
      </c>
      <c r="I112" s="57">
        <v>0</v>
      </c>
      <c r="J112" s="57">
        <v>0</v>
      </c>
      <c r="K112" s="57">
        <v>0</v>
      </c>
      <c r="L112" s="57">
        <v>0</v>
      </c>
      <c r="M112" s="57">
        <v>0</v>
      </c>
      <c r="N112" s="57">
        <v>9</v>
      </c>
      <c r="O112" s="179">
        <v>0</v>
      </c>
      <c r="P112" s="57">
        <v>0</v>
      </c>
      <c r="Q112" s="57">
        <v>11</v>
      </c>
      <c r="R112" s="57">
        <v>3</v>
      </c>
      <c r="S112" s="57">
        <v>0</v>
      </c>
      <c r="T112" s="57">
        <v>0</v>
      </c>
      <c r="U112" s="57">
        <v>1</v>
      </c>
      <c r="V112" s="57">
        <v>0</v>
      </c>
      <c r="W112" s="57">
        <v>0</v>
      </c>
      <c r="X112" s="57">
        <v>0</v>
      </c>
      <c r="Y112" s="175" t="b">
        <f>B112='C-1'!G112</f>
        <v>1</v>
      </c>
      <c r="AA112" s="6" t="s">
        <v>549</v>
      </c>
      <c r="AB112" s="57">
        <f>SUM(AC112:AX112)</f>
        <v>49</v>
      </c>
      <c r="AC112" s="57">
        <v>0</v>
      </c>
      <c r="AD112" s="57">
        <v>0</v>
      </c>
      <c r="AE112" s="57">
        <v>17</v>
      </c>
      <c r="AF112" s="57">
        <v>3</v>
      </c>
      <c r="AG112" s="57">
        <v>2</v>
      </c>
      <c r="AH112" s="57">
        <v>1</v>
      </c>
      <c r="AI112" s="57">
        <v>12</v>
      </c>
      <c r="AJ112" s="158">
        <v>0</v>
      </c>
      <c r="AK112" s="158">
        <v>0</v>
      </c>
      <c r="AL112" s="158">
        <v>0</v>
      </c>
      <c r="AM112" s="158">
        <v>0</v>
      </c>
      <c r="AN112" s="158">
        <v>11</v>
      </c>
      <c r="AO112" s="57">
        <v>0</v>
      </c>
      <c r="AP112" s="57">
        <v>0</v>
      </c>
      <c r="AQ112" s="57">
        <v>0</v>
      </c>
      <c r="AR112" s="57">
        <v>1</v>
      </c>
      <c r="AS112" s="57">
        <v>0</v>
      </c>
      <c r="AT112" s="57">
        <v>2</v>
      </c>
      <c r="AU112" s="57">
        <v>0</v>
      </c>
      <c r="AV112" s="57">
        <v>0</v>
      </c>
      <c r="AW112" s="57">
        <v>0</v>
      </c>
      <c r="AX112" s="57">
        <v>0</v>
      </c>
      <c r="AY112" s="155" t="b">
        <f>AB112='C-1'!AA112</f>
        <v>1</v>
      </c>
      <c r="AZ112" s="6" t="s">
        <v>166</v>
      </c>
      <c r="BA112" s="57">
        <f>SUM(BB112:BW112)</f>
        <v>62</v>
      </c>
      <c r="BB112" s="57">
        <v>0</v>
      </c>
      <c r="BC112" s="57">
        <v>0</v>
      </c>
      <c r="BD112" s="57">
        <v>13</v>
      </c>
      <c r="BE112" s="57">
        <v>12</v>
      </c>
      <c r="BF112" s="57">
        <v>17</v>
      </c>
      <c r="BG112" s="57">
        <v>1</v>
      </c>
      <c r="BH112" s="57">
        <v>0</v>
      </c>
      <c r="BI112" s="57">
        <v>0</v>
      </c>
      <c r="BJ112" s="57">
        <v>0</v>
      </c>
      <c r="BK112" s="57">
        <v>0</v>
      </c>
      <c r="BL112" s="57">
        <v>0</v>
      </c>
      <c r="BM112" s="57">
        <v>12</v>
      </c>
      <c r="BN112" s="57">
        <v>0</v>
      </c>
      <c r="BO112" s="57">
        <v>0</v>
      </c>
      <c r="BP112" s="57">
        <v>6</v>
      </c>
      <c r="BQ112" s="57">
        <v>1</v>
      </c>
      <c r="BR112" s="57">
        <v>0</v>
      </c>
      <c r="BS112" s="57">
        <v>0</v>
      </c>
      <c r="BT112" s="57">
        <v>0</v>
      </c>
      <c r="BU112" s="57">
        <v>0</v>
      </c>
      <c r="BV112" s="57">
        <v>0</v>
      </c>
      <c r="BW112" s="57">
        <v>0</v>
      </c>
      <c r="BX112" s="6" t="b">
        <f>BA112='C-1'!AW112</f>
        <v>1</v>
      </c>
      <c r="BY112" s="6" t="s">
        <v>166</v>
      </c>
      <c r="BZ112" s="142">
        <f>SUM(CA112:CV112)</f>
        <v>23</v>
      </c>
      <c r="CA112" s="142">
        <v>0</v>
      </c>
      <c r="CB112" s="142">
        <v>0</v>
      </c>
      <c r="CC112" s="142">
        <v>11</v>
      </c>
      <c r="CD112" s="142">
        <v>1</v>
      </c>
      <c r="CE112" s="142">
        <v>1</v>
      </c>
      <c r="CF112" s="142">
        <v>0</v>
      </c>
      <c r="CG112" s="142">
        <v>0</v>
      </c>
      <c r="CH112" s="142">
        <v>0</v>
      </c>
      <c r="CI112" s="142">
        <v>0</v>
      </c>
      <c r="CJ112" s="142">
        <v>0</v>
      </c>
      <c r="CK112" s="142">
        <v>0</v>
      </c>
      <c r="CL112" s="142">
        <v>3</v>
      </c>
      <c r="CM112" s="142">
        <v>0</v>
      </c>
      <c r="CN112" s="142">
        <v>0</v>
      </c>
      <c r="CO112" s="142">
        <v>3</v>
      </c>
      <c r="CP112" s="142">
        <v>2</v>
      </c>
      <c r="CQ112" s="142">
        <v>0</v>
      </c>
      <c r="CR112" s="142">
        <v>2</v>
      </c>
      <c r="CS112" s="142">
        <v>0</v>
      </c>
      <c r="CT112" s="142">
        <v>0</v>
      </c>
      <c r="CU112" s="142">
        <v>0</v>
      </c>
      <c r="CV112" s="142">
        <v>0</v>
      </c>
      <c r="CW112" s="6" t="b">
        <f>+BZ112='C-1'!BP112</f>
        <v>1</v>
      </c>
      <c r="CX112" s="6" t="b">
        <f>'C-1'!BP112=SUM('C-5'!CA112:CV112)</f>
        <v>1</v>
      </c>
      <c r="CY112" s="6" t="s">
        <v>166</v>
      </c>
      <c r="CZ112" s="365">
        <f>SUM(DA112:DV112)</f>
        <v>183</v>
      </c>
      <c r="DA112" s="365">
        <f t="shared" si="148"/>
        <v>0</v>
      </c>
      <c r="DB112" s="365">
        <f t="shared" si="148"/>
        <v>0</v>
      </c>
      <c r="DC112" s="365">
        <f t="shared" si="148"/>
        <v>56</v>
      </c>
      <c r="DD112" s="365">
        <f t="shared" si="148"/>
        <v>25</v>
      </c>
      <c r="DE112" s="365">
        <f t="shared" si="148"/>
        <v>20</v>
      </c>
      <c r="DF112" s="365">
        <f t="shared" si="148"/>
        <v>3</v>
      </c>
      <c r="DG112" s="365">
        <f t="shared" si="148"/>
        <v>12</v>
      </c>
      <c r="DH112" s="365">
        <f t="shared" si="148"/>
        <v>0</v>
      </c>
      <c r="DI112" s="365">
        <f t="shared" si="148"/>
        <v>0</v>
      </c>
      <c r="DJ112" s="365">
        <f t="shared" si="148"/>
        <v>0</v>
      </c>
      <c r="DK112" s="365">
        <f t="shared" si="149"/>
        <v>0</v>
      </c>
      <c r="DL112" s="365">
        <f t="shared" si="149"/>
        <v>35</v>
      </c>
      <c r="DM112" s="365">
        <f t="shared" si="149"/>
        <v>0</v>
      </c>
      <c r="DN112" s="365">
        <f t="shared" si="149"/>
        <v>0</v>
      </c>
      <c r="DO112" s="365">
        <f t="shared" si="149"/>
        <v>20</v>
      </c>
      <c r="DP112" s="365">
        <f t="shared" si="149"/>
        <v>7</v>
      </c>
      <c r="DQ112" s="365">
        <f t="shared" si="149"/>
        <v>0</v>
      </c>
      <c r="DR112" s="365">
        <f t="shared" si="149"/>
        <v>4</v>
      </c>
      <c r="DS112" s="365">
        <f t="shared" si="149"/>
        <v>1</v>
      </c>
      <c r="DT112" s="365">
        <f t="shared" si="149"/>
        <v>0</v>
      </c>
      <c r="DU112" s="365">
        <f t="shared" si="149"/>
        <v>0</v>
      </c>
      <c r="DV112" s="370">
        <f>+X112+AX112+BW112+CV112</f>
        <v>0</v>
      </c>
      <c r="DW112" s="6" t="b">
        <f>CZ112='C-1'!CM112</f>
        <v>1</v>
      </c>
    </row>
    <row r="113" spans="1:127" x14ac:dyDescent="0.35">
      <c r="A113" s="6" t="s">
        <v>550</v>
      </c>
      <c r="B113" s="57">
        <f>SUM(C113:X113)</f>
        <v>137</v>
      </c>
      <c r="C113" s="57">
        <v>0</v>
      </c>
      <c r="D113" s="57">
        <v>0</v>
      </c>
      <c r="E113" s="57">
        <v>16</v>
      </c>
      <c r="F113" s="57">
        <v>20</v>
      </c>
      <c r="G113" s="57">
        <v>0</v>
      </c>
      <c r="H113" s="57">
        <v>1</v>
      </c>
      <c r="I113" s="57">
        <v>0</v>
      </c>
      <c r="J113" s="57">
        <v>5</v>
      </c>
      <c r="K113" s="57">
        <v>0</v>
      </c>
      <c r="L113" s="57">
        <v>0</v>
      </c>
      <c r="M113" s="57">
        <v>44</v>
      </c>
      <c r="N113" s="57">
        <v>16</v>
      </c>
      <c r="O113" s="179">
        <v>0</v>
      </c>
      <c r="P113" s="57">
        <v>0</v>
      </c>
      <c r="Q113" s="57">
        <v>0</v>
      </c>
      <c r="R113" s="57">
        <v>1</v>
      </c>
      <c r="S113" s="57">
        <v>0</v>
      </c>
      <c r="T113" s="57">
        <v>1</v>
      </c>
      <c r="U113" s="57">
        <v>33</v>
      </c>
      <c r="V113" s="57">
        <v>0</v>
      </c>
      <c r="W113" s="57">
        <v>0</v>
      </c>
      <c r="X113" s="57">
        <v>0</v>
      </c>
      <c r="Y113" s="175" t="b">
        <f>B113='C-1'!G113</f>
        <v>1</v>
      </c>
      <c r="AA113" s="6" t="s">
        <v>550</v>
      </c>
      <c r="AB113" s="57">
        <f>SUM(AC113:AX113)</f>
        <v>164</v>
      </c>
      <c r="AC113" s="57">
        <v>0</v>
      </c>
      <c r="AD113" s="57">
        <v>0</v>
      </c>
      <c r="AE113" s="57">
        <v>10</v>
      </c>
      <c r="AF113" s="57">
        <v>18</v>
      </c>
      <c r="AG113" s="57">
        <v>2</v>
      </c>
      <c r="AH113" s="57">
        <v>0</v>
      </c>
      <c r="AI113" s="57">
        <v>0</v>
      </c>
      <c r="AJ113" s="158">
        <v>29</v>
      </c>
      <c r="AK113" s="158">
        <v>0</v>
      </c>
      <c r="AL113" s="158">
        <v>1</v>
      </c>
      <c r="AM113" s="158">
        <v>28</v>
      </c>
      <c r="AN113" s="158">
        <v>8</v>
      </c>
      <c r="AO113" s="57">
        <v>0</v>
      </c>
      <c r="AP113" s="57">
        <v>0</v>
      </c>
      <c r="AQ113" s="57">
        <v>0</v>
      </c>
      <c r="AR113" s="57">
        <v>1</v>
      </c>
      <c r="AS113" s="57">
        <v>0</v>
      </c>
      <c r="AT113" s="57">
        <v>2</v>
      </c>
      <c r="AU113" s="57">
        <v>65</v>
      </c>
      <c r="AV113" s="57">
        <v>0</v>
      </c>
      <c r="AW113" s="57">
        <v>0</v>
      </c>
      <c r="AX113" s="57">
        <v>0</v>
      </c>
      <c r="AY113" s="155" t="b">
        <f>AB113='C-1'!AA113</f>
        <v>1</v>
      </c>
      <c r="AZ113" s="6" t="s">
        <v>167</v>
      </c>
      <c r="BA113" s="57">
        <f>SUM(BB113:BW113)</f>
        <v>123</v>
      </c>
      <c r="BB113" s="57">
        <v>0</v>
      </c>
      <c r="BC113" s="57">
        <v>0</v>
      </c>
      <c r="BD113" s="57">
        <v>17</v>
      </c>
      <c r="BE113" s="57">
        <v>16</v>
      </c>
      <c r="BF113" s="57">
        <v>2</v>
      </c>
      <c r="BG113" s="57">
        <v>1</v>
      </c>
      <c r="BH113" s="57">
        <v>0</v>
      </c>
      <c r="BI113" s="57">
        <v>3</v>
      </c>
      <c r="BJ113" s="57">
        <v>0</v>
      </c>
      <c r="BK113" s="57">
        <v>0</v>
      </c>
      <c r="BL113" s="57">
        <v>25</v>
      </c>
      <c r="BM113" s="57">
        <v>11</v>
      </c>
      <c r="BN113" s="57">
        <v>0</v>
      </c>
      <c r="BO113" s="57">
        <v>0</v>
      </c>
      <c r="BP113" s="57">
        <v>1</v>
      </c>
      <c r="BQ113" s="57">
        <v>1</v>
      </c>
      <c r="BR113" s="57">
        <v>0</v>
      </c>
      <c r="BS113" s="57">
        <v>2</v>
      </c>
      <c r="BT113" s="57">
        <v>43</v>
      </c>
      <c r="BU113" s="57">
        <v>0</v>
      </c>
      <c r="BV113" s="57">
        <v>1</v>
      </c>
      <c r="BW113" s="57">
        <v>0</v>
      </c>
      <c r="BX113" s="6" t="b">
        <f>BA113='C-1'!AW113</f>
        <v>1</v>
      </c>
      <c r="BY113" s="6" t="s">
        <v>167</v>
      </c>
      <c r="BZ113" s="142">
        <f>SUM(CA113:CV113)</f>
        <v>122</v>
      </c>
      <c r="CA113" s="142">
        <v>0</v>
      </c>
      <c r="CB113" s="142">
        <v>0</v>
      </c>
      <c r="CC113" s="142">
        <v>13</v>
      </c>
      <c r="CD113" s="142">
        <v>7</v>
      </c>
      <c r="CE113" s="142">
        <v>3</v>
      </c>
      <c r="CF113" s="142">
        <v>0</v>
      </c>
      <c r="CG113" s="142">
        <v>0</v>
      </c>
      <c r="CH113" s="142">
        <v>5</v>
      </c>
      <c r="CI113" s="142">
        <v>0</v>
      </c>
      <c r="CJ113" s="142">
        <v>0</v>
      </c>
      <c r="CK113" s="142">
        <v>0</v>
      </c>
      <c r="CL113" s="142">
        <v>3</v>
      </c>
      <c r="CM113" s="142">
        <v>0</v>
      </c>
      <c r="CN113" s="142">
        <v>0</v>
      </c>
      <c r="CO113" s="142">
        <v>0</v>
      </c>
      <c r="CP113" s="142">
        <v>3</v>
      </c>
      <c r="CQ113" s="142">
        <v>0</v>
      </c>
      <c r="CR113" s="142">
        <v>1</v>
      </c>
      <c r="CS113" s="142">
        <v>83</v>
      </c>
      <c r="CT113" s="142">
        <v>0</v>
      </c>
      <c r="CU113" s="142">
        <v>2</v>
      </c>
      <c r="CV113" s="142">
        <v>2</v>
      </c>
      <c r="CW113" s="6" t="b">
        <f>+BZ113='C-1'!BP113</f>
        <v>1</v>
      </c>
      <c r="CX113" s="6" t="b">
        <f>'C-1'!BP113=SUM('C-5'!CA113:CV113)</f>
        <v>1</v>
      </c>
      <c r="CY113" s="6" t="s">
        <v>167</v>
      </c>
      <c r="CZ113" s="365">
        <f>SUM(DA113:DV113)</f>
        <v>546</v>
      </c>
      <c r="DA113" s="365">
        <f t="shared" si="148"/>
        <v>0</v>
      </c>
      <c r="DB113" s="365">
        <f t="shared" si="148"/>
        <v>0</v>
      </c>
      <c r="DC113" s="365">
        <f t="shared" si="148"/>
        <v>56</v>
      </c>
      <c r="DD113" s="365">
        <f t="shared" si="148"/>
        <v>61</v>
      </c>
      <c r="DE113" s="365">
        <f t="shared" si="148"/>
        <v>7</v>
      </c>
      <c r="DF113" s="365">
        <f t="shared" si="148"/>
        <v>2</v>
      </c>
      <c r="DG113" s="365">
        <f t="shared" si="148"/>
        <v>0</v>
      </c>
      <c r="DH113" s="365">
        <f t="shared" si="148"/>
        <v>42</v>
      </c>
      <c r="DI113" s="365">
        <f t="shared" si="148"/>
        <v>0</v>
      </c>
      <c r="DJ113" s="365">
        <f t="shared" si="148"/>
        <v>1</v>
      </c>
      <c r="DK113" s="365">
        <f t="shared" si="149"/>
        <v>97</v>
      </c>
      <c r="DL113" s="365">
        <f t="shared" si="149"/>
        <v>38</v>
      </c>
      <c r="DM113" s="365">
        <f t="shared" si="149"/>
        <v>0</v>
      </c>
      <c r="DN113" s="365">
        <f t="shared" si="149"/>
        <v>0</v>
      </c>
      <c r="DO113" s="365">
        <f t="shared" si="149"/>
        <v>1</v>
      </c>
      <c r="DP113" s="365">
        <f t="shared" si="149"/>
        <v>6</v>
      </c>
      <c r="DQ113" s="365">
        <f t="shared" si="149"/>
        <v>0</v>
      </c>
      <c r="DR113" s="365">
        <f t="shared" si="149"/>
        <v>6</v>
      </c>
      <c r="DS113" s="365">
        <f t="shared" si="149"/>
        <v>224</v>
      </c>
      <c r="DT113" s="365">
        <f t="shared" si="149"/>
        <v>0</v>
      </c>
      <c r="DU113" s="365">
        <f t="shared" si="149"/>
        <v>3</v>
      </c>
      <c r="DV113" s="370">
        <f>+X113+AX113+BW113+CV113</f>
        <v>2</v>
      </c>
      <c r="DW113" s="6" t="b">
        <f>CZ113='C-1'!CM113</f>
        <v>1</v>
      </c>
    </row>
    <row r="114" spans="1:127" x14ac:dyDescent="0.35">
      <c r="A114" s="17"/>
      <c r="B114" s="57"/>
      <c r="C114" s="57"/>
      <c r="D114" s="57"/>
      <c r="E114" s="57"/>
      <c r="F114" s="57"/>
      <c r="G114" s="57"/>
      <c r="H114" s="57"/>
      <c r="I114" s="57"/>
      <c r="J114" s="57"/>
      <c r="K114" s="57"/>
      <c r="L114" s="57"/>
      <c r="M114" s="57"/>
      <c r="N114" s="57"/>
      <c r="O114" s="179"/>
      <c r="P114" s="57"/>
      <c r="Q114" s="57"/>
      <c r="R114" s="57"/>
      <c r="S114" s="57"/>
      <c r="T114" s="57"/>
      <c r="U114" s="57"/>
      <c r="V114" s="57"/>
      <c r="W114" s="146"/>
      <c r="X114" s="14"/>
      <c r="AA114" s="17"/>
      <c r="AB114" s="57"/>
      <c r="AC114" s="57"/>
      <c r="AD114" s="57"/>
      <c r="AE114" s="57"/>
      <c r="AF114" s="57"/>
      <c r="AG114" s="57"/>
      <c r="AH114" s="57"/>
      <c r="AI114" s="57"/>
      <c r="AJ114" s="158"/>
      <c r="AK114" s="158"/>
      <c r="AL114" s="158"/>
      <c r="AM114" s="158"/>
      <c r="AN114" s="158"/>
      <c r="AO114" s="57"/>
      <c r="AP114" s="57"/>
      <c r="AQ114" s="57"/>
      <c r="AR114" s="57"/>
      <c r="AS114" s="57"/>
      <c r="AT114" s="57"/>
      <c r="AU114" s="57"/>
      <c r="AV114" s="57"/>
      <c r="AW114" s="146"/>
      <c r="AX114" s="14"/>
      <c r="AY114" s="155"/>
      <c r="AZ114" s="1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146"/>
      <c r="BW114" s="14"/>
      <c r="BX114" s="6" t="b">
        <f>BA114='C-1'!AW114</f>
        <v>1</v>
      </c>
      <c r="BY114" s="17"/>
      <c r="BZ114" s="142"/>
      <c r="CA114" s="142"/>
      <c r="CB114" s="142"/>
      <c r="CC114" s="142"/>
      <c r="CD114" s="142"/>
      <c r="CE114" s="142"/>
      <c r="CF114" s="142"/>
      <c r="CG114" s="142"/>
      <c r="CH114" s="142"/>
      <c r="CI114" s="142"/>
      <c r="CJ114" s="142"/>
      <c r="CK114" s="142"/>
      <c r="CL114" s="142"/>
      <c r="CM114" s="142"/>
      <c r="CN114" s="142"/>
      <c r="CO114" s="142"/>
      <c r="CP114" s="142"/>
      <c r="CQ114" s="142"/>
      <c r="CR114" s="142"/>
      <c r="CS114" s="142"/>
      <c r="CT114" s="142"/>
      <c r="CU114" s="146"/>
      <c r="CV114" s="146"/>
      <c r="CW114" s="6" t="b">
        <f>+BZ114='C-1'!BP114</f>
        <v>1</v>
      </c>
      <c r="CX114" s="6" t="b">
        <f>'C-1'!BP114=SUM('C-5'!CA114:CV114)</f>
        <v>1</v>
      </c>
      <c r="CY114" s="17"/>
      <c r="CZ114" s="365"/>
      <c r="DA114" s="365"/>
      <c r="DB114" s="365"/>
      <c r="DC114" s="365"/>
      <c r="DD114" s="365"/>
      <c r="DE114" s="365"/>
      <c r="DF114" s="365"/>
      <c r="DG114" s="365"/>
      <c r="DH114" s="365"/>
      <c r="DI114" s="365"/>
      <c r="DJ114" s="365"/>
      <c r="DK114" s="365"/>
      <c r="DL114" s="365"/>
      <c r="DM114" s="365"/>
      <c r="DN114" s="365"/>
      <c r="DO114" s="365"/>
      <c r="DP114" s="365"/>
      <c r="DQ114" s="365"/>
      <c r="DR114" s="365"/>
      <c r="DS114" s="365"/>
      <c r="DT114" s="365"/>
      <c r="DU114" s="369"/>
      <c r="DV114" s="370"/>
      <c r="DW114" s="6" t="b">
        <f>CZ114='C-1'!CM114</f>
        <v>1</v>
      </c>
    </row>
    <row r="115" spans="1:127" x14ac:dyDescent="0.35">
      <c r="A115" s="15" t="s">
        <v>57</v>
      </c>
      <c r="B115" s="10">
        <f>SUM(B116:B118)</f>
        <v>549</v>
      </c>
      <c r="C115" s="10">
        <f>SUM(C116:C118)</f>
        <v>5</v>
      </c>
      <c r="D115" s="10">
        <f>SUM(D116:D118)</f>
        <v>0</v>
      </c>
      <c r="E115" s="10">
        <f t="shared" ref="E115:X115" si="150">SUM(E116:E118)</f>
        <v>175</v>
      </c>
      <c r="F115" s="10">
        <f t="shared" si="150"/>
        <v>42</v>
      </c>
      <c r="G115" s="10">
        <f t="shared" si="150"/>
        <v>15</v>
      </c>
      <c r="H115" s="10">
        <f t="shared" si="150"/>
        <v>3</v>
      </c>
      <c r="I115" s="10">
        <f t="shared" si="150"/>
        <v>0</v>
      </c>
      <c r="J115" s="10">
        <f t="shared" si="150"/>
        <v>19</v>
      </c>
      <c r="K115" s="10">
        <f t="shared" si="150"/>
        <v>0</v>
      </c>
      <c r="L115" s="10">
        <f t="shared" si="150"/>
        <v>48</v>
      </c>
      <c r="M115" s="10">
        <f t="shared" si="150"/>
        <v>0</v>
      </c>
      <c r="N115" s="10">
        <f t="shared" si="150"/>
        <v>164</v>
      </c>
      <c r="O115" s="188">
        <f t="shared" si="150"/>
        <v>0</v>
      </c>
      <c r="P115" s="10">
        <f t="shared" si="150"/>
        <v>0</v>
      </c>
      <c r="Q115" s="10">
        <f t="shared" si="150"/>
        <v>37</v>
      </c>
      <c r="R115" s="10">
        <f t="shared" si="150"/>
        <v>10</v>
      </c>
      <c r="S115" s="10">
        <f t="shared" si="150"/>
        <v>0</v>
      </c>
      <c r="T115" s="10">
        <f>SUM(T116:T118)</f>
        <v>2</v>
      </c>
      <c r="U115" s="10">
        <f t="shared" si="150"/>
        <v>27</v>
      </c>
      <c r="V115" s="10">
        <f t="shared" si="150"/>
        <v>0</v>
      </c>
      <c r="W115" s="10">
        <f t="shared" si="150"/>
        <v>1</v>
      </c>
      <c r="X115" s="11">
        <f t="shared" si="150"/>
        <v>1</v>
      </c>
      <c r="Y115" s="175" t="b">
        <f>B115='C-1'!G115</f>
        <v>1</v>
      </c>
      <c r="AA115" s="15" t="s">
        <v>57</v>
      </c>
      <c r="AB115" s="10">
        <f>SUM(AB116:AB118)</f>
        <v>676</v>
      </c>
      <c r="AC115" s="10">
        <f t="shared" ref="AC115:AW115" si="151">SUM(AC116:AC118)</f>
        <v>5</v>
      </c>
      <c r="AD115" s="10">
        <f t="shared" si="151"/>
        <v>4</v>
      </c>
      <c r="AE115" s="10">
        <f t="shared" si="151"/>
        <v>189</v>
      </c>
      <c r="AF115" s="10">
        <f t="shared" si="151"/>
        <v>130</v>
      </c>
      <c r="AG115" s="10">
        <f t="shared" si="151"/>
        <v>20</v>
      </c>
      <c r="AH115" s="10">
        <f t="shared" si="151"/>
        <v>4</v>
      </c>
      <c r="AI115" s="10">
        <f t="shared" si="151"/>
        <v>89</v>
      </c>
      <c r="AJ115" s="159">
        <f t="shared" si="151"/>
        <v>20</v>
      </c>
      <c r="AK115" s="159">
        <f t="shared" si="151"/>
        <v>0</v>
      </c>
      <c r="AL115" s="159">
        <f t="shared" si="151"/>
        <v>50</v>
      </c>
      <c r="AM115" s="159">
        <f t="shared" si="151"/>
        <v>4</v>
      </c>
      <c r="AN115" s="159">
        <f t="shared" si="151"/>
        <v>66</v>
      </c>
      <c r="AO115" s="10">
        <f t="shared" si="151"/>
        <v>0</v>
      </c>
      <c r="AP115" s="10">
        <f t="shared" si="151"/>
        <v>0</v>
      </c>
      <c r="AQ115" s="10">
        <f t="shared" si="151"/>
        <v>0</v>
      </c>
      <c r="AR115" s="10">
        <f t="shared" si="151"/>
        <v>13</v>
      </c>
      <c r="AS115" s="10">
        <f t="shared" si="151"/>
        <v>0</v>
      </c>
      <c r="AT115" s="10">
        <f t="shared" si="151"/>
        <v>9</v>
      </c>
      <c r="AU115" s="10">
        <f t="shared" si="151"/>
        <v>73</v>
      </c>
      <c r="AV115" s="10">
        <f t="shared" si="151"/>
        <v>0</v>
      </c>
      <c r="AW115" s="10">
        <f t="shared" si="151"/>
        <v>0</v>
      </c>
      <c r="AX115" s="11">
        <f>SUM(AX116:AX118)</f>
        <v>0</v>
      </c>
      <c r="AY115" s="155" t="b">
        <f>AB115='C-1'!AA115</f>
        <v>1</v>
      </c>
      <c r="AZ115" s="15" t="s">
        <v>57</v>
      </c>
      <c r="BA115" s="10">
        <f>SUM(BA116:BA118)</f>
        <v>407</v>
      </c>
      <c r="BB115" s="10">
        <f>SUM(BB116:BB118)</f>
        <v>3</v>
      </c>
      <c r="BC115" s="10">
        <f>SUM(BC116:BC118)</f>
        <v>4</v>
      </c>
      <c r="BD115" s="10">
        <f t="shared" ref="BD115:BW115" si="152">SUM(BD116:BD118)</f>
        <v>81</v>
      </c>
      <c r="BE115" s="10">
        <f t="shared" si="152"/>
        <v>23</v>
      </c>
      <c r="BF115" s="10">
        <f t="shared" si="152"/>
        <v>95</v>
      </c>
      <c r="BG115" s="10">
        <f t="shared" si="152"/>
        <v>3</v>
      </c>
      <c r="BH115" s="10">
        <f t="shared" si="152"/>
        <v>0</v>
      </c>
      <c r="BI115" s="10">
        <f t="shared" si="152"/>
        <v>16</v>
      </c>
      <c r="BJ115" s="10">
        <f t="shared" si="152"/>
        <v>0</v>
      </c>
      <c r="BK115" s="10">
        <f t="shared" si="152"/>
        <v>58</v>
      </c>
      <c r="BL115" s="10">
        <f t="shared" si="152"/>
        <v>5</v>
      </c>
      <c r="BM115" s="10">
        <f t="shared" si="152"/>
        <v>60</v>
      </c>
      <c r="BN115" s="10">
        <f t="shared" si="152"/>
        <v>0</v>
      </c>
      <c r="BO115" s="10">
        <f t="shared" si="152"/>
        <v>0</v>
      </c>
      <c r="BP115" s="10">
        <f t="shared" si="152"/>
        <v>37</v>
      </c>
      <c r="BQ115" s="10">
        <f t="shared" si="152"/>
        <v>5</v>
      </c>
      <c r="BR115" s="10">
        <f t="shared" si="152"/>
        <v>0</v>
      </c>
      <c r="BS115" s="10">
        <f>SUM(BS116:BS118)</f>
        <v>4</v>
      </c>
      <c r="BT115" s="10">
        <f t="shared" si="152"/>
        <v>11</v>
      </c>
      <c r="BU115" s="10">
        <f t="shared" si="152"/>
        <v>0</v>
      </c>
      <c r="BV115" s="10">
        <f t="shared" si="152"/>
        <v>0</v>
      </c>
      <c r="BW115" s="11">
        <f t="shared" si="152"/>
        <v>2</v>
      </c>
      <c r="BX115" s="6" t="b">
        <f>BA115='C-1'!AW115</f>
        <v>1</v>
      </c>
      <c r="BY115" s="15" t="s">
        <v>57</v>
      </c>
      <c r="BZ115" s="143">
        <f>SUM(BZ116:BZ118)</f>
        <v>358</v>
      </c>
      <c r="CA115" s="143">
        <f>SUM(CA116:CA118)</f>
        <v>6</v>
      </c>
      <c r="CB115" s="143">
        <f>SUM(CB116:CB118)</f>
        <v>12</v>
      </c>
      <c r="CC115" s="143">
        <f t="shared" ref="CC115:CV115" si="153">SUM(CC116:CC118)</f>
        <v>100</v>
      </c>
      <c r="CD115" s="143">
        <f t="shared" si="153"/>
        <v>22</v>
      </c>
      <c r="CE115" s="143">
        <f t="shared" si="153"/>
        <v>11</v>
      </c>
      <c r="CF115" s="143">
        <f t="shared" si="153"/>
        <v>0</v>
      </c>
      <c r="CG115" s="143">
        <f t="shared" si="153"/>
        <v>0</v>
      </c>
      <c r="CH115" s="143">
        <f t="shared" si="153"/>
        <v>17</v>
      </c>
      <c r="CI115" s="143">
        <f t="shared" si="153"/>
        <v>0</v>
      </c>
      <c r="CJ115" s="143">
        <f t="shared" si="153"/>
        <v>40</v>
      </c>
      <c r="CK115" s="143">
        <f t="shared" si="153"/>
        <v>0</v>
      </c>
      <c r="CL115" s="143">
        <f t="shared" si="153"/>
        <v>70</v>
      </c>
      <c r="CM115" s="143">
        <f t="shared" si="153"/>
        <v>0</v>
      </c>
      <c r="CN115" s="143">
        <f t="shared" si="153"/>
        <v>0</v>
      </c>
      <c r="CO115" s="143">
        <f t="shared" si="153"/>
        <v>54</v>
      </c>
      <c r="CP115" s="143">
        <f t="shared" si="153"/>
        <v>6</v>
      </c>
      <c r="CQ115" s="143">
        <f t="shared" si="153"/>
        <v>0</v>
      </c>
      <c r="CR115" s="143">
        <f t="shared" si="153"/>
        <v>5</v>
      </c>
      <c r="CS115" s="143">
        <f t="shared" si="153"/>
        <v>7</v>
      </c>
      <c r="CT115" s="143">
        <f t="shared" si="153"/>
        <v>0</v>
      </c>
      <c r="CU115" s="143">
        <f t="shared" si="153"/>
        <v>0</v>
      </c>
      <c r="CV115" s="143">
        <f t="shared" si="153"/>
        <v>8</v>
      </c>
      <c r="CW115" s="6" t="b">
        <f>+BZ115='C-1'!BP115</f>
        <v>1</v>
      </c>
      <c r="CX115" s="6" t="b">
        <f>'C-1'!BP115=SUM('C-5'!CA115:CV115)</f>
        <v>1</v>
      </c>
      <c r="CY115" s="15" t="s">
        <v>57</v>
      </c>
      <c r="CZ115" s="371">
        <f>SUM(CZ116:CZ118)</f>
        <v>1990</v>
      </c>
      <c r="DA115" s="371">
        <f>SUM(DA116:DA118)</f>
        <v>19</v>
      </c>
      <c r="DB115" s="371">
        <f>SUM(DB116:DB118)</f>
        <v>20</v>
      </c>
      <c r="DC115" s="371">
        <f t="shared" ref="DC115:DV115" si="154">SUM(DC116:DC118)</f>
        <v>545</v>
      </c>
      <c r="DD115" s="371">
        <f t="shared" si="154"/>
        <v>217</v>
      </c>
      <c r="DE115" s="371">
        <f t="shared" si="154"/>
        <v>141</v>
      </c>
      <c r="DF115" s="371">
        <f t="shared" si="154"/>
        <v>10</v>
      </c>
      <c r="DG115" s="371">
        <f t="shared" si="154"/>
        <v>89</v>
      </c>
      <c r="DH115" s="371">
        <f t="shared" si="154"/>
        <v>72</v>
      </c>
      <c r="DI115" s="371">
        <f t="shared" si="154"/>
        <v>0</v>
      </c>
      <c r="DJ115" s="371">
        <f t="shared" si="154"/>
        <v>196</v>
      </c>
      <c r="DK115" s="371">
        <f t="shared" si="154"/>
        <v>9</v>
      </c>
      <c r="DL115" s="371">
        <f t="shared" si="154"/>
        <v>360</v>
      </c>
      <c r="DM115" s="371">
        <f t="shared" si="154"/>
        <v>0</v>
      </c>
      <c r="DN115" s="371">
        <f t="shared" si="154"/>
        <v>0</v>
      </c>
      <c r="DO115" s="371">
        <f t="shared" si="154"/>
        <v>128</v>
      </c>
      <c r="DP115" s="371">
        <f t="shared" si="154"/>
        <v>34</v>
      </c>
      <c r="DQ115" s="371">
        <f t="shared" si="154"/>
        <v>0</v>
      </c>
      <c r="DR115" s="371">
        <f>SUM(DR116:DR118)</f>
        <v>20</v>
      </c>
      <c r="DS115" s="371">
        <f>SUM(DS116:DS118)</f>
        <v>118</v>
      </c>
      <c r="DT115" s="371">
        <f t="shared" si="154"/>
        <v>0</v>
      </c>
      <c r="DU115" s="371">
        <f t="shared" si="154"/>
        <v>1</v>
      </c>
      <c r="DV115" s="372">
        <f t="shared" si="154"/>
        <v>11</v>
      </c>
      <c r="DW115" s="6" t="b">
        <f>CZ115='C-1'!CM115</f>
        <v>1</v>
      </c>
    </row>
    <row r="116" spans="1:127" x14ac:dyDescent="0.35">
      <c r="A116" s="16" t="s">
        <v>412</v>
      </c>
      <c r="B116" s="57">
        <f>SUM(C116:X116)</f>
        <v>301</v>
      </c>
      <c r="C116" s="57">
        <v>0</v>
      </c>
      <c r="D116" s="57">
        <v>0</v>
      </c>
      <c r="E116" s="57">
        <v>99</v>
      </c>
      <c r="F116" s="57">
        <v>6</v>
      </c>
      <c r="G116" s="57">
        <v>13</v>
      </c>
      <c r="H116" s="57">
        <v>0</v>
      </c>
      <c r="I116" s="57">
        <v>0</v>
      </c>
      <c r="J116" s="57">
        <v>16</v>
      </c>
      <c r="K116" s="57">
        <v>0</v>
      </c>
      <c r="L116" s="57">
        <v>46</v>
      </c>
      <c r="M116" s="57">
        <v>0</v>
      </c>
      <c r="N116" s="57">
        <v>86</v>
      </c>
      <c r="O116" s="179">
        <v>0</v>
      </c>
      <c r="P116" s="57">
        <v>0</v>
      </c>
      <c r="Q116" s="57">
        <v>22</v>
      </c>
      <c r="R116" s="57">
        <v>5</v>
      </c>
      <c r="S116" s="57">
        <v>0</v>
      </c>
      <c r="T116" s="57">
        <v>2</v>
      </c>
      <c r="U116" s="57">
        <v>5</v>
      </c>
      <c r="V116" s="57">
        <v>0</v>
      </c>
      <c r="W116" s="57">
        <v>0</v>
      </c>
      <c r="X116" s="57">
        <v>1</v>
      </c>
      <c r="Y116" s="175" t="b">
        <f>B116='C-1'!G116</f>
        <v>1</v>
      </c>
      <c r="AA116" s="16" t="s">
        <v>412</v>
      </c>
      <c r="AB116" s="57">
        <f>SUM(AC116:AX116)</f>
        <v>322</v>
      </c>
      <c r="AC116" s="57">
        <v>0</v>
      </c>
      <c r="AD116" s="57">
        <v>4</v>
      </c>
      <c r="AE116" s="57">
        <v>48</v>
      </c>
      <c r="AF116" s="57">
        <v>93</v>
      </c>
      <c r="AG116" s="57">
        <v>16</v>
      </c>
      <c r="AH116" s="57">
        <v>1</v>
      </c>
      <c r="AI116" s="57">
        <v>57</v>
      </c>
      <c r="AJ116" s="158">
        <v>14</v>
      </c>
      <c r="AK116" s="158">
        <v>0</v>
      </c>
      <c r="AL116" s="158">
        <v>39</v>
      </c>
      <c r="AM116" s="158">
        <v>0</v>
      </c>
      <c r="AN116" s="158">
        <v>32</v>
      </c>
      <c r="AO116" s="57">
        <v>0</v>
      </c>
      <c r="AP116" s="57">
        <v>0</v>
      </c>
      <c r="AQ116" s="57">
        <v>0</v>
      </c>
      <c r="AR116" s="57">
        <v>11</v>
      </c>
      <c r="AS116" s="57">
        <v>0</v>
      </c>
      <c r="AT116" s="57">
        <v>3</v>
      </c>
      <c r="AU116" s="57">
        <v>4</v>
      </c>
      <c r="AV116" s="57">
        <v>0</v>
      </c>
      <c r="AW116" s="57">
        <v>0</v>
      </c>
      <c r="AX116" s="57">
        <v>0</v>
      </c>
      <c r="AY116" s="155" t="b">
        <f>AB116='C-1'!AA116</f>
        <v>1</v>
      </c>
      <c r="AZ116" s="16" t="s">
        <v>412</v>
      </c>
      <c r="BA116" s="57">
        <f>SUM(BB116:BW116)</f>
        <v>256</v>
      </c>
      <c r="BB116" s="57">
        <v>0</v>
      </c>
      <c r="BC116" s="57">
        <v>2</v>
      </c>
      <c r="BD116" s="57">
        <v>50</v>
      </c>
      <c r="BE116" s="57">
        <v>4</v>
      </c>
      <c r="BF116" s="57">
        <v>68</v>
      </c>
      <c r="BG116" s="57">
        <v>1</v>
      </c>
      <c r="BH116" s="57">
        <v>0</v>
      </c>
      <c r="BI116" s="57">
        <v>7</v>
      </c>
      <c r="BJ116" s="57">
        <v>0</v>
      </c>
      <c r="BK116" s="57">
        <v>47</v>
      </c>
      <c r="BL116" s="57">
        <v>4</v>
      </c>
      <c r="BM116" s="57">
        <v>33</v>
      </c>
      <c r="BN116" s="57">
        <v>0</v>
      </c>
      <c r="BO116" s="57">
        <v>0</v>
      </c>
      <c r="BP116" s="57">
        <v>30</v>
      </c>
      <c r="BQ116" s="57">
        <v>3</v>
      </c>
      <c r="BR116" s="57">
        <v>0</v>
      </c>
      <c r="BS116" s="57">
        <v>0</v>
      </c>
      <c r="BT116" s="57">
        <v>5</v>
      </c>
      <c r="BU116" s="57">
        <v>0</v>
      </c>
      <c r="BV116" s="57">
        <v>0</v>
      </c>
      <c r="BW116" s="57">
        <v>2</v>
      </c>
      <c r="BX116" s="6" t="b">
        <f>BA116='C-1'!AW116</f>
        <v>1</v>
      </c>
      <c r="BY116" s="16" t="s">
        <v>412</v>
      </c>
      <c r="BZ116" s="142">
        <f>SUM(CA116:CV116)</f>
        <v>225</v>
      </c>
      <c r="CA116" s="142">
        <v>3</v>
      </c>
      <c r="CB116" s="142">
        <v>6</v>
      </c>
      <c r="CC116" s="142">
        <v>71</v>
      </c>
      <c r="CD116" s="142">
        <v>6</v>
      </c>
      <c r="CE116" s="142">
        <v>4</v>
      </c>
      <c r="CF116" s="142">
        <v>0</v>
      </c>
      <c r="CG116" s="142">
        <v>0</v>
      </c>
      <c r="CH116" s="142">
        <v>4</v>
      </c>
      <c r="CI116" s="142">
        <v>0</v>
      </c>
      <c r="CJ116" s="142">
        <v>35</v>
      </c>
      <c r="CK116" s="142">
        <v>0</v>
      </c>
      <c r="CL116" s="142">
        <v>35</v>
      </c>
      <c r="CM116" s="142">
        <v>0</v>
      </c>
      <c r="CN116" s="142">
        <v>0</v>
      </c>
      <c r="CO116" s="142">
        <v>41</v>
      </c>
      <c r="CP116" s="142">
        <v>6</v>
      </c>
      <c r="CQ116" s="142">
        <v>0</v>
      </c>
      <c r="CR116" s="142">
        <v>3</v>
      </c>
      <c r="CS116" s="142">
        <v>5</v>
      </c>
      <c r="CT116" s="142">
        <v>0</v>
      </c>
      <c r="CU116" s="142">
        <v>0</v>
      </c>
      <c r="CV116" s="142">
        <v>6</v>
      </c>
      <c r="CW116" s="6" t="b">
        <f>+BZ116='C-1'!BP116</f>
        <v>1</v>
      </c>
      <c r="CX116" s="6" t="b">
        <f>'C-1'!BP116=SUM('C-5'!CA116:CV116)</f>
        <v>1</v>
      </c>
      <c r="CY116" s="16" t="s">
        <v>412</v>
      </c>
      <c r="CZ116" s="365">
        <f>SUM(DA116:DV116)</f>
        <v>1104</v>
      </c>
      <c r="DA116" s="365">
        <f t="shared" ref="DA116:DJ118" si="155">+C116+AC116+BB116+CA116</f>
        <v>3</v>
      </c>
      <c r="DB116" s="365">
        <f t="shared" si="155"/>
        <v>12</v>
      </c>
      <c r="DC116" s="365">
        <f t="shared" si="155"/>
        <v>268</v>
      </c>
      <c r="DD116" s="365">
        <f t="shared" si="155"/>
        <v>109</v>
      </c>
      <c r="DE116" s="365">
        <f t="shared" si="155"/>
        <v>101</v>
      </c>
      <c r="DF116" s="365">
        <f t="shared" si="155"/>
        <v>2</v>
      </c>
      <c r="DG116" s="365">
        <f t="shared" si="155"/>
        <v>57</v>
      </c>
      <c r="DH116" s="365">
        <f t="shared" si="155"/>
        <v>41</v>
      </c>
      <c r="DI116" s="365">
        <f t="shared" si="155"/>
        <v>0</v>
      </c>
      <c r="DJ116" s="365">
        <f t="shared" si="155"/>
        <v>167</v>
      </c>
      <c r="DK116" s="365">
        <f t="shared" ref="DK116:DU118" si="156">+M116+AM116+BL116+CK116</f>
        <v>4</v>
      </c>
      <c r="DL116" s="365">
        <f t="shared" si="156"/>
        <v>186</v>
      </c>
      <c r="DM116" s="365">
        <f t="shared" si="156"/>
        <v>0</v>
      </c>
      <c r="DN116" s="365">
        <f t="shared" si="156"/>
        <v>0</v>
      </c>
      <c r="DO116" s="365">
        <f t="shared" si="156"/>
        <v>93</v>
      </c>
      <c r="DP116" s="365">
        <f t="shared" si="156"/>
        <v>25</v>
      </c>
      <c r="DQ116" s="365">
        <f t="shared" si="156"/>
        <v>0</v>
      </c>
      <c r="DR116" s="365">
        <f t="shared" si="156"/>
        <v>8</v>
      </c>
      <c r="DS116" s="365">
        <f t="shared" si="156"/>
        <v>19</v>
      </c>
      <c r="DT116" s="365">
        <f t="shared" si="156"/>
        <v>0</v>
      </c>
      <c r="DU116" s="365">
        <f t="shared" si="156"/>
        <v>0</v>
      </c>
      <c r="DV116" s="370">
        <f>+X116+AX116+BW116+CV116</f>
        <v>9</v>
      </c>
      <c r="DW116" s="6" t="b">
        <f>CZ116='C-1'!CM116</f>
        <v>1</v>
      </c>
    </row>
    <row r="117" spans="1:127" x14ac:dyDescent="0.35">
      <c r="A117" s="6" t="s">
        <v>551</v>
      </c>
      <c r="B117" s="57">
        <f>SUM(C117:X117)</f>
        <v>121</v>
      </c>
      <c r="C117" s="57">
        <v>0</v>
      </c>
      <c r="D117" s="57">
        <v>0</v>
      </c>
      <c r="E117" s="57">
        <v>40</v>
      </c>
      <c r="F117" s="57">
        <v>33</v>
      </c>
      <c r="G117" s="57">
        <v>1</v>
      </c>
      <c r="H117" s="57">
        <v>3</v>
      </c>
      <c r="I117" s="57">
        <v>0</v>
      </c>
      <c r="J117" s="57">
        <v>0</v>
      </c>
      <c r="K117" s="57">
        <v>0</v>
      </c>
      <c r="L117" s="57">
        <v>2</v>
      </c>
      <c r="M117" s="57">
        <v>0</v>
      </c>
      <c r="N117" s="57">
        <v>36</v>
      </c>
      <c r="O117" s="179">
        <v>0</v>
      </c>
      <c r="P117" s="57">
        <v>0</v>
      </c>
      <c r="Q117" s="57">
        <v>2</v>
      </c>
      <c r="R117" s="57">
        <v>4</v>
      </c>
      <c r="S117" s="57">
        <v>0</v>
      </c>
      <c r="T117" s="57">
        <v>0</v>
      </c>
      <c r="U117" s="57">
        <v>0</v>
      </c>
      <c r="V117" s="57">
        <v>0</v>
      </c>
      <c r="W117" s="57">
        <v>0</v>
      </c>
      <c r="X117" s="57">
        <v>0</v>
      </c>
      <c r="Y117" s="175" t="b">
        <f>B117='C-1'!G117</f>
        <v>1</v>
      </c>
      <c r="AA117" s="6" t="s">
        <v>551</v>
      </c>
      <c r="AB117" s="57">
        <f>SUM(AC117:AX117)</f>
        <v>69</v>
      </c>
      <c r="AC117" s="57">
        <v>0</v>
      </c>
      <c r="AD117" s="57">
        <v>0</v>
      </c>
      <c r="AE117" s="57">
        <v>14</v>
      </c>
      <c r="AF117" s="57">
        <v>21</v>
      </c>
      <c r="AG117" s="57">
        <v>3</v>
      </c>
      <c r="AH117" s="57">
        <v>2</v>
      </c>
      <c r="AI117" s="57">
        <v>0</v>
      </c>
      <c r="AJ117" s="158">
        <v>0</v>
      </c>
      <c r="AK117" s="158">
        <v>0</v>
      </c>
      <c r="AL117" s="158">
        <v>11</v>
      </c>
      <c r="AM117" s="158">
        <v>0</v>
      </c>
      <c r="AN117" s="158">
        <v>14</v>
      </c>
      <c r="AO117" s="57">
        <v>0</v>
      </c>
      <c r="AP117" s="57">
        <v>0</v>
      </c>
      <c r="AQ117" s="57">
        <v>0</v>
      </c>
      <c r="AR117" s="57">
        <v>1</v>
      </c>
      <c r="AS117" s="57">
        <v>0</v>
      </c>
      <c r="AT117" s="57">
        <v>2</v>
      </c>
      <c r="AU117" s="57">
        <v>1</v>
      </c>
      <c r="AV117" s="57">
        <v>0</v>
      </c>
      <c r="AW117" s="142">
        <v>0</v>
      </c>
      <c r="AX117" s="57">
        <v>0</v>
      </c>
      <c r="AY117" s="155" t="b">
        <f>AB117='C-1'!AA117</f>
        <v>1</v>
      </c>
      <c r="AZ117" s="6" t="s">
        <v>168</v>
      </c>
      <c r="BA117" s="57">
        <f>SUM(BB117:BW117)</f>
        <v>90</v>
      </c>
      <c r="BB117" s="57">
        <v>0</v>
      </c>
      <c r="BC117" s="57">
        <v>2</v>
      </c>
      <c r="BD117" s="57">
        <v>17</v>
      </c>
      <c r="BE117" s="57">
        <v>17</v>
      </c>
      <c r="BF117" s="57">
        <v>23</v>
      </c>
      <c r="BG117" s="57">
        <v>2</v>
      </c>
      <c r="BH117" s="57">
        <v>0</v>
      </c>
      <c r="BI117" s="57">
        <v>0</v>
      </c>
      <c r="BJ117" s="57">
        <v>0</v>
      </c>
      <c r="BK117" s="57">
        <v>11</v>
      </c>
      <c r="BL117" s="57">
        <v>1</v>
      </c>
      <c r="BM117" s="57">
        <v>10</v>
      </c>
      <c r="BN117" s="57">
        <v>0</v>
      </c>
      <c r="BO117" s="57">
        <v>0</v>
      </c>
      <c r="BP117" s="57">
        <v>0</v>
      </c>
      <c r="BQ117" s="57">
        <v>2</v>
      </c>
      <c r="BR117" s="57">
        <v>0</v>
      </c>
      <c r="BS117" s="57">
        <v>3</v>
      </c>
      <c r="BT117" s="57">
        <v>2</v>
      </c>
      <c r="BU117" s="57">
        <v>0</v>
      </c>
      <c r="BV117" s="57">
        <v>0</v>
      </c>
      <c r="BW117" s="57">
        <v>0</v>
      </c>
      <c r="BX117" s="6" t="b">
        <f>BA117='C-1'!AW117</f>
        <v>1</v>
      </c>
      <c r="BY117" s="6" t="s">
        <v>168</v>
      </c>
      <c r="BZ117" s="142">
        <f>SUM(CA117:CV117)</f>
        <v>51</v>
      </c>
      <c r="CA117" s="142">
        <v>0</v>
      </c>
      <c r="CB117" s="142">
        <v>5</v>
      </c>
      <c r="CC117" s="142">
        <v>10</v>
      </c>
      <c r="CD117" s="142">
        <v>13</v>
      </c>
      <c r="CE117" s="142">
        <v>0</v>
      </c>
      <c r="CF117" s="142">
        <v>0</v>
      </c>
      <c r="CG117" s="142">
        <v>0</v>
      </c>
      <c r="CH117" s="142">
        <v>0</v>
      </c>
      <c r="CI117" s="142">
        <v>0</v>
      </c>
      <c r="CJ117" s="142">
        <v>5</v>
      </c>
      <c r="CK117" s="142">
        <v>0</v>
      </c>
      <c r="CL117" s="142">
        <v>18</v>
      </c>
      <c r="CM117" s="142">
        <v>0</v>
      </c>
      <c r="CN117" s="142">
        <v>0</v>
      </c>
      <c r="CO117" s="142">
        <v>0</v>
      </c>
      <c r="CP117" s="142">
        <v>0</v>
      </c>
      <c r="CQ117" s="142">
        <v>0</v>
      </c>
      <c r="CR117" s="142">
        <v>0</v>
      </c>
      <c r="CS117" s="142">
        <v>0</v>
      </c>
      <c r="CT117" s="142">
        <v>0</v>
      </c>
      <c r="CU117" s="142">
        <v>0</v>
      </c>
      <c r="CV117" s="142">
        <v>0</v>
      </c>
      <c r="CW117" s="6" t="b">
        <f>+BZ117='C-1'!BP117</f>
        <v>1</v>
      </c>
      <c r="CX117" s="6" t="b">
        <f>'C-1'!BP117=SUM('C-5'!CA117:CV117)</f>
        <v>1</v>
      </c>
      <c r="CY117" s="6" t="s">
        <v>168</v>
      </c>
      <c r="CZ117" s="365">
        <f>SUM(DA117:DV117)</f>
        <v>331</v>
      </c>
      <c r="DA117" s="365">
        <f t="shared" si="155"/>
        <v>0</v>
      </c>
      <c r="DB117" s="365">
        <f t="shared" si="155"/>
        <v>7</v>
      </c>
      <c r="DC117" s="365">
        <f t="shared" si="155"/>
        <v>81</v>
      </c>
      <c r="DD117" s="365">
        <f t="shared" si="155"/>
        <v>84</v>
      </c>
      <c r="DE117" s="365">
        <f t="shared" si="155"/>
        <v>27</v>
      </c>
      <c r="DF117" s="365">
        <f t="shared" si="155"/>
        <v>7</v>
      </c>
      <c r="DG117" s="365">
        <f t="shared" si="155"/>
        <v>0</v>
      </c>
      <c r="DH117" s="365">
        <f t="shared" si="155"/>
        <v>0</v>
      </c>
      <c r="DI117" s="365">
        <f t="shared" si="155"/>
        <v>0</v>
      </c>
      <c r="DJ117" s="365">
        <f t="shared" si="155"/>
        <v>29</v>
      </c>
      <c r="DK117" s="365">
        <f t="shared" si="156"/>
        <v>1</v>
      </c>
      <c r="DL117" s="365">
        <f t="shared" si="156"/>
        <v>78</v>
      </c>
      <c r="DM117" s="365">
        <f t="shared" si="156"/>
        <v>0</v>
      </c>
      <c r="DN117" s="365">
        <f t="shared" si="156"/>
        <v>0</v>
      </c>
      <c r="DO117" s="365">
        <f t="shared" si="156"/>
        <v>2</v>
      </c>
      <c r="DP117" s="365">
        <f t="shared" si="156"/>
        <v>7</v>
      </c>
      <c r="DQ117" s="365">
        <f t="shared" si="156"/>
        <v>0</v>
      </c>
      <c r="DR117" s="365">
        <f t="shared" si="156"/>
        <v>5</v>
      </c>
      <c r="DS117" s="365">
        <f t="shared" si="156"/>
        <v>3</v>
      </c>
      <c r="DT117" s="365">
        <f t="shared" si="156"/>
        <v>0</v>
      </c>
      <c r="DU117" s="365">
        <f t="shared" si="156"/>
        <v>0</v>
      </c>
      <c r="DV117" s="370">
        <f>+X117+AX117+BW117+CV117</f>
        <v>0</v>
      </c>
      <c r="DW117" s="6" t="b">
        <f>CZ117='C-1'!CM117</f>
        <v>1</v>
      </c>
    </row>
    <row r="118" spans="1:127" s="175" customFormat="1" ht="14" customHeight="1" x14ac:dyDescent="0.35">
      <c r="A118" s="192" t="s">
        <v>175</v>
      </c>
      <c r="B118" s="179">
        <f>SUM(C118:X118)</f>
        <v>127</v>
      </c>
      <c r="C118" s="179">
        <v>5</v>
      </c>
      <c r="D118" s="179">
        <v>0</v>
      </c>
      <c r="E118" s="179">
        <v>36</v>
      </c>
      <c r="F118" s="179">
        <v>3</v>
      </c>
      <c r="G118" s="179">
        <v>1</v>
      </c>
      <c r="H118" s="179">
        <v>0</v>
      </c>
      <c r="I118" s="179">
        <v>0</v>
      </c>
      <c r="J118" s="179">
        <v>3</v>
      </c>
      <c r="K118" s="179">
        <v>0</v>
      </c>
      <c r="L118" s="179">
        <v>0</v>
      </c>
      <c r="M118" s="179">
        <v>0</v>
      </c>
      <c r="N118" s="179">
        <v>42</v>
      </c>
      <c r="O118" s="179">
        <v>0</v>
      </c>
      <c r="P118" s="179">
        <v>0</v>
      </c>
      <c r="Q118" s="179">
        <v>13</v>
      </c>
      <c r="R118" s="179">
        <v>1</v>
      </c>
      <c r="S118" s="179">
        <v>0</v>
      </c>
      <c r="T118" s="179">
        <v>0</v>
      </c>
      <c r="U118" s="179">
        <v>22</v>
      </c>
      <c r="V118" s="179">
        <v>0</v>
      </c>
      <c r="W118" s="179">
        <v>1</v>
      </c>
      <c r="X118" s="179">
        <v>0</v>
      </c>
      <c r="Y118" s="175" t="b">
        <f>B118='C-1'!G118</f>
        <v>1</v>
      </c>
      <c r="Z118" s="225"/>
      <c r="AA118" s="192" t="s">
        <v>175</v>
      </c>
      <c r="AB118" s="179">
        <f>SUM(AC118:AX118)</f>
        <v>285</v>
      </c>
      <c r="AC118" s="179">
        <v>5</v>
      </c>
      <c r="AD118" s="179">
        <v>0</v>
      </c>
      <c r="AE118" s="179">
        <v>127</v>
      </c>
      <c r="AF118" s="179">
        <v>16</v>
      </c>
      <c r="AG118" s="179">
        <v>1</v>
      </c>
      <c r="AH118" s="179">
        <v>1</v>
      </c>
      <c r="AI118" s="179">
        <v>32</v>
      </c>
      <c r="AJ118" s="204">
        <v>6</v>
      </c>
      <c r="AK118" s="204">
        <v>0</v>
      </c>
      <c r="AL118" s="204">
        <v>0</v>
      </c>
      <c r="AM118" s="204">
        <v>4</v>
      </c>
      <c r="AN118" s="204">
        <v>20</v>
      </c>
      <c r="AO118" s="179">
        <v>0</v>
      </c>
      <c r="AP118" s="179">
        <v>0</v>
      </c>
      <c r="AQ118" s="179">
        <v>0</v>
      </c>
      <c r="AR118" s="179">
        <v>1</v>
      </c>
      <c r="AS118" s="179">
        <v>0</v>
      </c>
      <c r="AT118" s="179">
        <v>4</v>
      </c>
      <c r="AU118" s="179">
        <v>68</v>
      </c>
      <c r="AV118" s="179">
        <v>0</v>
      </c>
      <c r="AW118" s="179">
        <v>0</v>
      </c>
      <c r="AX118" s="179">
        <v>0</v>
      </c>
      <c r="AY118" s="155" t="b">
        <f>AB118='C-1'!AA118</f>
        <v>1</v>
      </c>
      <c r="AZ118" s="192" t="s">
        <v>175</v>
      </c>
      <c r="BA118" s="179">
        <f>SUM(BB118:BW118)</f>
        <v>61</v>
      </c>
      <c r="BB118" s="179">
        <v>3</v>
      </c>
      <c r="BC118" s="179">
        <v>0</v>
      </c>
      <c r="BD118" s="179">
        <v>14</v>
      </c>
      <c r="BE118" s="179">
        <v>2</v>
      </c>
      <c r="BF118" s="179">
        <v>4</v>
      </c>
      <c r="BG118" s="179">
        <v>0</v>
      </c>
      <c r="BH118" s="179">
        <v>0</v>
      </c>
      <c r="BI118" s="179">
        <v>9</v>
      </c>
      <c r="BJ118" s="179">
        <v>0</v>
      </c>
      <c r="BK118" s="179">
        <v>0</v>
      </c>
      <c r="BL118" s="179">
        <v>0</v>
      </c>
      <c r="BM118" s="179">
        <v>17</v>
      </c>
      <c r="BN118" s="179">
        <v>0</v>
      </c>
      <c r="BO118" s="179">
        <v>0</v>
      </c>
      <c r="BP118" s="179">
        <v>7</v>
      </c>
      <c r="BQ118" s="179">
        <v>0</v>
      </c>
      <c r="BR118" s="179">
        <v>0</v>
      </c>
      <c r="BS118" s="179">
        <v>1</v>
      </c>
      <c r="BT118" s="179">
        <v>4</v>
      </c>
      <c r="BU118" s="179">
        <v>0</v>
      </c>
      <c r="BV118" s="179">
        <v>0</v>
      </c>
      <c r="BW118" s="179">
        <v>0</v>
      </c>
      <c r="BX118" s="175" t="b">
        <f>BA118='C-1'!AW118</f>
        <v>1</v>
      </c>
      <c r="BY118" s="192" t="s">
        <v>175</v>
      </c>
      <c r="BZ118" s="181">
        <f>SUM(CA118:CV118)</f>
        <v>82</v>
      </c>
      <c r="CA118" s="181">
        <v>3</v>
      </c>
      <c r="CB118" s="181">
        <v>1</v>
      </c>
      <c r="CC118" s="181">
        <v>19</v>
      </c>
      <c r="CD118" s="181">
        <v>3</v>
      </c>
      <c r="CE118" s="181">
        <v>7</v>
      </c>
      <c r="CF118" s="181">
        <v>0</v>
      </c>
      <c r="CG118" s="181">
        <v>0</v>
      </c>
      <c r="CH118" s="181">
        <v>13</v>
      </c>
      <c r="CI118" s="181">
        <v>0</v>
      </c>
      <c r="CJ118" s="181">
        <v>0</v>
      </c>
      <c r="CK118" s="181">
        <v>0</v>
      </c>
      <c r="CL118" s="181">
        <v>17</v>
      </c>
      <c r="CM118" s="181">
        <v>0</v>
      </c>
      <c r="CN118" s="181">
        <v>0</v>
      </c>
      <c r="CO118" s="181">
        <v>13</v>
      </c>
      <c r="CP118" s="181">
        <v>0</v>
      </c>
      <c r="CQ118" s="181">
        <v>0</v>
      </c>
      <c r="CR118" s="181">
        <v>2</v>
      </c>
      <c r="CS118" s="181">
        <v>2</v>
      </c>
      <c r="CT118" s="181">
        <v>0</v>
      </c>
      <c r="CU118" s="181">
        <v>0</v>
      </c>
      <c r="CV118" s="181">
        <v>2</v>
      </c>
      <c r="CW118" s="175" t="b">
        <f>+BZ118='C-1'!BP118</f>
        <v>1</v>
      </c>
      <c r="CX118" s="175" t="b">
        <f>'C-1'!BP118=SUM('C-5'!CA118:CV118)</f>
        <v>1</v>
      </c>
      <c r="CY118" s="192" t="s">
        <v>175</v>
      </c>
      <c r="CZ118" s="361">
        <f>SUM(DA118:DV118)</f>
        <v>555</v>
      </c>
      <c r="DA118" s="361">
        <f t="shared" si="155"/>
        <v>16</v>
      </c>
      <c r="DB118" s="361">
        <f t="shared" si="155"/>
        <v>1</v>
      </c>
      <c r="DC118" s="361">
        <f t="shared" si="155"/>
        <v>196</v>
      </c>
      <c r="DD118" s="361">
        <f t="shared" si="155"/>
        <v>24</v>
      </c>
      <c r="DE118" s="361">
        <f t="shared" si="155"/>
        <v>13</v>
      </c>
      <c r="DF118" s="361">
        <f t="shared" si="155"/>
        <v>1</v>
      </c>
      <c r="DG118" s="361">
        <f t="shared" si="155"/>
        <v>32</v>
      </c>
      <c r="DH118" s="361">
        <f t="shared" si="155"/>
        <v>31</v>
      </c>
      <c r="DI118" s="361">
        <f t="shared" si="155"/>
        <v>0</v>
      </c>
      <c r="DJ118" s="361">
        <f t="shared" si="155"/>
        <v>0</v>
      </c>
      <c r="DK118" s="361">
        <f t="shared" si="156"/>
        <v>4</v>
      </c>
      <c r="DL118" s="361">
        <f t="shared" si="156"/>
        <v>96</v>
      </c>
      <c r="DM118" s="361">
        <f t="shared" si="156"/>
        <v>0</v>
      </c>
      <c r="DN118" s="361">
        <f t="shared" si="156"/>
        <v>0</v>
      </c>
      <c r="DO118" s="361">
        <f t="shared" si="156"/>
        <v>33</v>
      </c>
      <c r="DP118" s="361">
        <f t="shared" si="156"/>
        <v>2</v>
      </c>
      <c r="DQ118" s="361">
        <f t="shared" si="156"/>
        <v>0</v>
      </c>
      <c r="DR118" s="361">
        <f t="shared" si="156"/>
        <v>7</v>
      </c>
      <c r="DS118" s="361">
        <f t="shared" si="156"/>
        <v>96</v>
      </c>
      <c r="DT118" s="361">
        <f t="shared" si="156"/>
        <v>0</v>
      </c>
      <c r="DU118" s="361">
        <f t="shared" si="156"/>
        <v>1</v>
      </c>
      <c r="DV118" s="373">
        <f>+X118+AX118+BW118+CV118</f>
        <v>2</v>
      </c>
      <c r="DW118" s="6" t="b">
        <f>CZ118='C-1'!CM118</f>
        <v>1</v>
      </c>
    </row>
    <row r="119" spans="1:127" x14ac:dyDescent="0.35">
      <c r="A119" s="19"/>
      <c r="B119" s="60"/>
      <c r="C119" s="60"/>
      <c r="D119" s="60"/>
      <c r="E119" s="60"/>
      <c r="F119" s="60"/>
      <c r="G119" s="60"/>
      <c r="H119" s="60"/>
      <c r="I119" s="60"/>
      <c r="J119" s="60"/>
      <c r="K119" s="60"/>
      <c r="L119" s="60"/>
      <c r="M119" s="60"/>
      <c r="N119" s="60"/>
      <c r="O119" s="195"/>
      <c r="P119" s="195"/>
      <c r="Q119" s="195"/>
      <c r="R119" s="195"/>
      <c r="S119" s="195"/>
      <c r="T119" s="195"/>
      <c r="U119" s="195"/>
      <c r="V119" s="195"/>
      <c r="W119" s="195"/>
      <c r="X119" s="195"/>
      <c r="Y119" s="195"/>
      <c r="AA119" s="19"/>
      <c r="AB119" s="60"/>
      <c r="AC119" s="60"/>
      <c r="AD119" s="60"/>
      <c r="AE119" s="60"/>
      <c r="AF119" s="60"/>
      <c r="AG119" s="60"/>
      <c r="AH119" s="60"/>
      <c r="AI119" s="60"/>
      <c r="AJ119" s="60"/>
      <c r="AK119" s="60"/>
      <c r="AL119" s="60"/>
      <c r="AM119" s="60"/>
      <c r="AN119" s="60"/>
      <c r="AO119" s="60"/>
      <c r="AP119" s="60"/>
      <c r="AQ119" s="25"/>
      <c r="AR119" s="25"/>
      <c r="AS119" s="25"/>
      <c r="AT119" s="25"/>
      <c r="AU119" s="25"/>
      <c r="AV119" s="25"/>
      <c r="AW119" s="25"/>
      <c r="AX119" s="25"/>
      <c r="AZ119" s="19"/>
      <c r="BA119" s="60"/>
      <c r="BB119" s="60"/>
      <c r="BC119" s="60"/>
      <c r="BD119" s="60"/>
      <c r="BE119" s="60"/>
      <c r="BF119" s="60"/>
      <c r="BG119" s="60"/>
      <c r="BH119" s="60"/>
      <c r="BI119" s="60"/>
      <c r="BJ119" s="60"/>
      <c r="BK119" s="60"/>
      <c r="BL119" s="60"/>
      <c r="BM119" s="60"/>
      <c r="BN119" s="60"/>
      <c r="BO119" s="60"/>
      <c r="BP119" s="25"/>
      <c r="BQ119" s="25"/>
      <c r="BR119" s="25"/>
      <c r="BS119" s="25"/>
      <c r="BT119" s="25"/>
      <c r="BU119" s="25"/>
      <c r="BV119" s="25"/>
      <c r="BW119" s="25"/>
      <c r="BY119" s="19"/>
      <c r="BZ119" s="60"/>
      <c r="CA119" s="60"/>
      <c r="CB119" s="60"/>
      <c r="CC119" s="60"/>
      <c r="CD119" s="60"/>
      <c r="CE119" s="60"/>
      <c r="CF119" s="60"/>
      <c r="CG119" s="60"/>
      <c r="CH119" s="60"/>
      <c r="CI119" s="60"/>
      <c r="CJ119" s="60"/>
      <c r="CK119" s="60"/>
      <c r="CL119" s="60"/>
      <c r="CM119" s="60"/>
      <c r="CN119" s="60"/>
      <c r="CO119" s="25"/>
      <c r="CP119" s="25"/>
      <c r="CQ119" s="25"/>
      <c r="CR119" s="25"/>
      <c r="CS119" s="25"/>
      <c r="CT119" s="25"/>
      <c r="CU119" s="25"/>
      <c r="CV119" s="25"/>
      <c r="CY119" s="19"/>
      <c r="CZ119" s="60"/>
      <c r="DA119" s="60"/>
      <c r="DB119" s="60"/>
      <c r="DC119" s="60"/>
      <c r="DD119" s="60"/>
      <c r="DE119" s="60"/>
      <c r="DF119" s="60"/>
      <c r="DG119" s="60"/>
      <c r="DH119" s="60"/>
      <c r="DI119" s="60"/>
      <c r="DJ119" s="60"/>
      <c r="DK119" s="60"/>
      <c r="DL119" s="60"/>
      <c r="DM119" s="60"/>
      <c r="DN119" s="60"/>
      <c r="DO119" s="25"/>
      <c r="DP119" s="25"/>
      <c r="DQ119" s="25"/>
      <c r="DR119" s="25"/>
      <c r="DS119" s="25"/>
      <c r="DT119" s="25"/>
      <c r="DU119" s="25"/>
      <c r="DV119" s="25"/>
    </row>
    <row r="120" spans="1:127" x14ac:dyDescent="0.35">
      <c r="A120" s="156" t="s">
        <v>431</v>
      </c>
      <c r="B120" s="4"/>
      <c r="C120" s="4"/>
      <c r="D120" s="4"/>
      <c r="E120" s="4"/>
      <c r="F120" s="4"/>
      <c r="G120" s="4"/>
      <c r="H120" s="4"/>
      <c r="I120" s="4"/>
      <c r="J120" s="4"/>
      <c r="K120" s="4"/>
      <c r="L120" s="4"/>
      <c r="M120" s="4"/>
      <c r="N120" s="4"/>
      <c r="O120" s="184"/>
      <c r="P120" s="4"/>
      <c r="Q120" s="4"/>
      <c r="R120" s="4"/>
      <c r="S120" s="4"/>
      <c r="T120" s="4"/>
      <c r="U120" s="4"/>
      <c r="V120" s="4"/>
      <c r="W120" s="4"/>
      <c r="X120" s="4"/>
      <c r="AA120" s="156" t="s">
        <v>431</v>
      </c>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Z120" s="156" t="s">
        <v>431</v>
      </c>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Y120" s="156" t="s">
        <v>431</v>
      </c>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Y120" s="156" t="s">
        <v>431</v>
      </c>
      <c r="CZ120" s="4"/>
      <c r="DA120" s="4"/>
      <c r="DB120" s="4"/>
      <c r="DC120" s="4"/>
      <c r="DD120" s="4"/>
      <c r="DE120" s="4"/>
      <c r="DF120" s="4"/>
      <c r="DG120" s="4"/>
      <c r="DH120" s="4"/>
      <c r="DI120" s="4"/>
      <c r="DJ120" s="4"/>
      <c r="DK120" s="4"/>
      <c r="DL120" s="4"/>
      <c r="DM120" s="4"/>
      <c r="DN120" s="4"/>
      <c r="DO120" s="4"/>
      <c r="DP120" s="4"/>
      <c r="DQ120" s="4"/>
      <c r="DR120" s="4"/>
      <c r="DS120" s="4"/>
      <c r="DT120" s="4"/>
      <c r="DU120" s="4"/>
      <c r="DV120" s="4"/>
    </row>
    <row r="121" spans="1:127" x14ac:dyDescent="0.35">
      <c r="A121" s="62" t="s">
        <v>423</v>
      </c>
      <c r="AA121" s="62" t="s">
        <v>423</v>
      </c>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Z121" s="62" t="s">
        <v>423</v>
      </c>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Y121" s="62" t="s">
        <v>423</v>
      </c>
      <c r="CR121" s="5"/>
      <c r="CS121" s="5"/>
      <c r="CY121" s="62" t="s">
        <v>423</v>
      </c>
    </row>
    <row r="122" spans="1:127" hidden="1" x14ac:dyDescent="0.3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CR122" s="5"/>
      <c r="CS122" s="5"/>
    </row>
  </sheetData>
  <mergeCells count="31">
    <mergeCell ref="BY3:CV3"/>
    <mergeCell ref="BY4:CV4"/>
    <mergeCell ref="BY5:CV5"/>
    <mergeCell ref="BY6:CV6"/>
    <mergeCell ref="BY8:BY9"/>
    <mergeCell ref="BZ8:BZ9"/>
    <mergeCell ref="CA8:CV8"/>
    <mergeCell ref="AZ3:BW3"/>
    <mergeCell ref="AZ4:BW4"/>
    <mergeCell ref="AZ5:BW5"/>
    <mergeCell ref="AZ6:BW6"/>
    <mergeCell ref="AZ8:AZ9"/>
    <mergeCell ref="BA8:BA9"/>
    <mergeCell ref="BB8:BW8"/>
    <mergeCell ref="AA3:AX3"/>
    <mergeCell ref="AA4:AX4"/>
    <mergeCell ref="AA5:AX5"/>
    <mergeCell ref="AA6:AX6"/>
    <mergeCell ref="AA8:AA9"/>
    <mergeCell ref="AB8:AB9"/>
    <mergeCell ref="AC8:AX8"/>
    <mergeCell ref="A3:X3"/>
    <mergeCell ref="A4:X4"/>
    <mergeCell ref="A6:X6"/>
    <mergeCell ref="A5:X5"/>
    <mergeCell ref="C8:X8"/>
    <mergeCell ref="A8:A9"/>
    <mergeCell ref="B8:B9"/>
    <mergeCell ref="CY8:CY9"/>
    <mergeCell ref="CZ8:CZ9"/>
    <mergeCell ref="DA8:DV8"/>
  </mergeCells>
  <phoneticPr fontId="4" type="noConversion"/>
  <pageMargins left="0.75" right="0.75" top="1" bottom="1" header="0" footer="0"/>
  <pageSetup scale="29" orientation="portrait" r:id="rId1"/>
  <headerFooter alignWithMargins="0"/>
  <ignoredErrors>
    <ignoredError sqref="AR32:AS32 AR98:AS98 BW98:BW99 BW115 BW64:BW65 BW46:BW47 BW55:BW56 BW40 BW109:BW110 BA50:BA54 BW88:BW89 BA41:BA45 BA104:BA108 BA48 BA57 BW72:BW73 BW102:BW103 BW23:BW24 BA22 BW80:BW81 BW32:BW33 BA25:BA31 BA66:BA71 BA90:BA97 BA74:BA79 BA82:BA87 BA111:BA113 BW20:BW21 BA14:BA19 BA116:BA118 BA100:BA101 AR39:AS39 AR64:AS64 AR109:AS109 AB57:AB63 AR72:AS72 AR114:AS114 AR119:AS122 AR23:AS23 AB22 AR55:AS55 AR46:AS46 AB48:AB54 BW122:CC122 AR88:AS88 AB82:AB87 AR80:AS80 AB90:AB97 AR20:AS20 AB104:AB108 BW11:BW13 BX10 BA59:BA63 AB15:AB19 AB66:AB71 AB74:AB79 AR102:AS102 AB100:AB101 AB111:AB113 AB116:AB118 AC20:AI20 AC88:AI88 AC46:AI46 AC55:AI55 AC23:AI23 AC119:AP122 AC114:AI114 AC72 AC109:AI109 AC64:AI64 AC39:AI39 AC98:AI98 AC32:AI32 BA11:BO13 BA119:BO122 BA20:BO21 BA32:BO33 BA80:BO81 BA23:BO24 BA102:BO103 BA72:BO73 BA88:BO89 BA109:BO109 BA40:BK40 BA55:BO56 BA46:BO47 BA64:BO65 BA115:BO115 BA98:BO99 BQ11:BR13 BQ119:BR122 BQ20:BR21 BQ32:BR33 BQ80:BR81 BQ23:BR24 BQ102:BR103 BQ72:BR73 BQ88:BR89 BQ109:BR110 BQ40:BR40 BQ55:BR56 BQ46:BR47 BQ64:BR65 BQ115:BR115 BQ98:BR99 BW119:BX121 BZ121:CC121 BA34:BA39 BT11:BU13 BT119:BU122 BT20:BU21 BT32:BU33 BT80:BU81 BT23:BU24 BT102:BU103 BT72:BU73 BT88:BU89 BT109:BU110 BT40:BU40 BT55:BU56 BT46:BU47 BT64:BU65 BT115:BU115 BT98:BU99 AB80 AD80:AI80 AC102:AE102 AG102:AI102 AB21 AB102 AB32 AB98 AB64 AB109 AB72 AB114 AB119:AB122 AB23 AB55 AB46 AB88 AB20 AO20:AP20 AO88:AP88 AO46:AP46 AO55:AP55 AO23:AP23 AO114:AP114 AO72:AP72 AO109:AP109 AO64:AP64 AO39:AP39 AO98:AP98 AO32:AP32 AO80:AP80 AO102:AP102 BM40:BO40 BA110:BB110 BE110:BO110 BA114 AF72:AI72" emptyCellReferenc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120"/>
  <sheetViews>
    <sheetView zoomScale="60" zoomScaleNormal="60" workbookViewId="0">
      <selection activeCell="E15" sqref="E15"/>
    </sheetView>
  </sheetViews>
  <sheetFormatPr baseColWidth="10" defaultColWidth="9.08984375" defaultRowHeight="12.5" x14ac:dyDescent="0.25"/>
  <cols>
    <col min="1" max="1" width="88.453125" customWidth="1"/>
    <col min="2" max="2" width="15.6328125" customWidth="1"/>
    <col min="3" max="3" width="19.36328125" customWidth="1"/>
    <col min="4" max="4" width="18.90625" bestFit="1" customWidth="1"/>
    <col min="6" max="6" width="13.36328125" customWidth="1"/>
    <col min="7" max="7" width="15.08984375" customWidth="1"/>
    <col min="8" max="8" width="11.54296875" customWidth="1"/>
    <col min="9" max="9" width="15.6328125" customWidth="1"/>
    <col min="10" max="10" width="15.08984375" customWidth="1"/>
    <col min="11" max="11" width="17.6328125" customWidth="1"/>
    <col min="12" max="13" width="20.6328125" customWidth="1"/>
  </cols>
  <sheetData>
    <row r="1" spans="1:13" ht="20.5" x14ac:dyDescent="0.45">
      <c r="A1" s="31" t="s">
        <v>372</v>
      </c>
      <c r="B1" s="42"/>
      <c r="C1" s="322" t="s">
        <v>185</v>
      </c>
      <c r="D1" s="322"/>
      <c r="E1" s="322"/>
      <c r="F1" s="322"/>
    </row>
    <row r="2" spans="1:13" ht="20.5" x14ac:dyDescent="0.45">
      <c r="A2" s="31"/>
      <c r="B2" s="42"/>
      <c r="C2" s="42"/>
    </row>
    <row r="3" spans="1:13" ht="17.5" x14ac:dyDescent="0.35">
      <c r="A3" s="321" t="s">
        <v>85</v>
      </c>
      <c r="B3" s="321"/>
      <c r="C3" s="321"/>
      <c r="D3" s="321"/>
      <c r="E3" s="321"/>
      <c r="F3" s="321"/>
      <c r="G3" s="321"/>
      <c r="H3" s="321"/>
      <c r="I3" s="321"/>
      <c r="J3" s="321"/>
      <c r="K3" s="321"/>
      <c r="L3" s="321"/>
      <c r="M3" s="321"/>
    </row>
    <row r="4" spans="1:13" ht="17.5" x14ac:dyDescent="0.35">
      <c r="A4" s="321" t="s">
        <v>42</v>
      </c>
      <c r="B4" s="321"/>
      <c r="C4" s="321"/>
      <c r="D4" s="321"/>
      <c r="E4" s="321"/>
      <c r="F4" s="321"/>
      <c r="G4" s="321"/>
      <c r="H4" s="321"/>
      <c r="I4" s="321"/>
      <c r="J4" s="321"/>
      <c r="K4" s="321"/>
      <c r="L4" s="321"/>
      <c r="M4" s="321"/>
    </row>
    <row r="5" spans="1:13" ht="17.5" x14ac:dyDescent="0.35">
      <c r="A5" s="321" t="s">
        <v>84</v>
      </c>
      <c r="B5" s="321"/>
      <c r="C5" s="321"/>
      <c r="D5" s="321"/>
      <c r="E5" s="321"/>
      <c r="F5" s="321"/>
      <c r="G5" s="321"/>
      <c r="H5" s="321"/>
      <c r="I5" s="321"/>
      <c r="J5" s="321"/>
      <c r="K5" s="321"/>
      <c r="L5" s="321"/>
      <c r="M5" s="321"/>
    </row>
    <row r="6" spans="1:13" ht="17.5" x14ac:dyDescent="0.35">
      <c r="A6" s="321" t="s">
        <v>186</v>
      </c>
      <c r="B6" s="321"/>
      <c r="C6" s="321"/>
      <c r="D6" s="321"/>
      <c r="E6" s="321"/>
      <c r="F6" s="321"/>
      <c r="G6" s="321"/>
      <c r="H6" s="321"/>
      <c r="I6" s="321"/>
      <c r="J6" s="321"/>
      <c r="K6" s="321"/>
      <c r="L6" s="321"/>
      <c r="M6" s="321"/>
    </row>
    <row r="7" spans="1:13" ht="20.5" x14ac:dyDescent="0.45">
      <c r="A7" s="32"/>
      <c r="B7" s="42"/>
      <c r="C7" s="42"/>
    </row>
    <row r="8" spans="1:13" ht="13.25" customHeight="1" x14ac:dyDescent="0.25">
      <c r="A8" s="327" t="s">
        <v>43</v>
      </c>
      <c r="B8" s="323" t="s">
        <v>1</v>
      </c>
      <c r="C8" s="323" t="s">
        <v>34</v>
      </c>
      <c r="D8" s="323" t="s">
        <v>2</v>
      </c>
      <c r="E8" s="325" t="s">
        <v>377</v>
      </c>
      <c r="F8" s="325"/>
      <c r="G8" s="325"/>
      <c r="H8" s="325"/>
      <c r="I8" s="325"/>
      <c r="J8" s="325"/>
      <c r="K8" s="326"/>
      <c r="L8" s="329" t="s">
        <v>378</v>
      </c>
      <c r="M8" s="320" t="s">
        <v>379</v>
      </c>
    </row>
    <row r="9" spans="1:13" ht="65" customHeight="1" x14ac:dyDescent="0.25">
      <c r="A9" s="328"/>
      <c r="B9" s="324"/>
      <c r="C9" s="324"/>
      <c r="D9" s="324"/>
      <c r="E9" s="51" t="s">
        <v>380</v>
      </c>
      <c r="F9" s="51" t="s">
        <v>381</v>
      </c>
      <c r="G9" s="51" t="s">
        <v>382</v>
      </c>
      <c r="H9" s="51" t="s">
        <v>383</v>
      </c>
      <c r="I9" s="51" t="s">
        <v>338</v>
      </c>
      <c r="J9" s="51" t="s">
        <v>384</v>
      </c>
      <c r="K9" s="33" t="s">
        <v>385</v>
      </c>
      <c r="L9" s="329"/>
      <c r="M9" s="320"/>
    </row>
    <row r="10" spans="1:13" ht="18" x14ac:dyDescent="0.4">
      <c r="A10" s="43"/>
      <c r="B10" s="48"/>
      <c r="C10" s="35"/>
      <c r="D10" s="35"/>
      <c r="E10" s="35"/>
      <c r="F10" s="35"/>
      <c r="G10" s="35"/>
      <c r="H10" s="35"/>
      <c r="I10" s="35"/>
      <c r="J10" s="35"/>
      <c r="K10" s="36"/>
      <c r="L10" s="93"/>
      <c r="M10" s="35"/>
    </row>
    <row r="11" spans="1:13" ht="17.5" x14ac:dyDescent="0.35">
      <c r="A11" s="44" t="s">
        <v>13</v>
      </c>
      <c r="B11" s="34">
        <f>B13+B21+B24+B33+B40+B47+B56+B65+B73+B81+B89+B99+B103+B110+B115</f>
        <v>0</v>
      </c>
      <c r="C11" s="34">
        <f t="shared" ref="C11:M11" si="0">C13+C21+C24+C33+C40+C47+C56+C65+C73+C81+C89+C99+C103+C110+C115</f>
        <v>0</v>
      </c>
      <c r="D11" s="34">
        <f t="shared" si="0"/>
        <v>0</v>
      </c>
      <c r="E11" s="34">
        <f t="shared" si="0"/>
        <v>0</v>
      </c>
      <c r="F11" s="34">
        <f t="shared" si="0"/>
        <v>0</v>
      </c>
      <c r="G11" s="34">
        <f t="shared" si="0"/>
        <v>0</v>
      </c>
      <c r="H11" s="34">
        <f t="shared" si="0"/>
        <v>0</v>
      </c>
      <c r="I11" s="34">
        <f t="shared" si="0"/>
        <v>0</v>
      </c>
      <c r="J11" s="34">
        <f t="shared" si="0"/>
        <v>0</v>
      </c>
      <c r="K11" s="45">
        <f t="shared" si="0"/>
        <v>0</v>
      </c>
      <c r="L11" s="92">
        <f t="shared" si="0"/>
        <v>0</v>
      </c>
      <c r="M11" s="34">
        <f t="shared" si="0"/>
        <v>0</v>
      </c>
    </row>
    <row r="12" spans="1:13" ht="18" x14ac:dyDescent="0.4">
      <c r="A12" s="46"/>
      <c r="B12" s="35"/>
      <c r="C12" s="37"/>
      <c r="D12" s="37"/>
      <c r="E12" s="37"/>
      <c r="F12" s="37"/>
      <c r="G12" s="37"/>
      <c r="H12" s="37"/>
      <c r="I12" s="37"/>
      <c r="J12" s="37"/>
      <c r="K12" s="38"/>
      <c r="L12" s="94"/>
      <c r="M12" s="37"/>
    </row>
    <row r="13" spans="1:13" ht="17.5" x14ac:dyDescent="0.35">
      <c r="A13" s="15" t="s">
        <v>46</v>
      </c>
      <c r="B13" s="34">
        <f>SUM(B14:B19)</f>
        <v>0</v>
      </c>
      <c r="C13" s="52">
        <f t="shared" ref="C13:M13" si="1">SUM(C14:C19)</f>
        <v>0</v>
      </c>
      <c r="D13" s="52">
        <f t="shared" si="1"/>
        <v>0</v>
      </c>
      <c r="E13" s="52">
        <f t="shared" si="1"/>
        <v>0</v>
      </c>
      <c r="F13" s="52">
        <f t="shared" si="1"/>
        <v>0</v>
      </c>
      <c r="G13" s="52">
        <f t="shared" si="1"/>
        <v>0</v>
      </c>
      <c r="H13" s="52">
        <f t="shared" si="1"/>
        <v>0</v>
      </c>
      <c r="I13" s="52">
        <f t="shared" si="1"/>
        <v>0</v>
      </c>
      <c r="J13" s="52">
        <f t="shared" si="1"/>
        <v>0</v>
      </c>
      <c r="K13" s="102">
        <f t="shared" si="1"/>
        <v>0</v>
      </c>
      <c r="L13" s="103">
        <f t="shared" si="1"/>
        <v>0</v>
      </c>
      <c r="M13" s="52">
        <f t="shared" si="1"/>
        <v>0</v>
      </c>
    </row>
    <row r="14" spans="1:13" ht="18" x14ac:dyDescent="0.4">
      <c r="A14" s="6" t="s">
        <v>403</v>
      </c>
      <c r="B14" s="37"/>
      <c r="C14" s="37"/>
      <c r="D14" s="37">
        <f t="shared" ref="D14:D19" si="2">SUM(E14:K14)</f>
        <v>0</v>
      </c>
      <c r="E14" s="37"/>
      <c r="F14" s="37"/>
      <c r="G14" s="37"/>
      <c r="H14" s="37"/>
      <c r="I14" s="37"/>
      <c r="J14" s="37"/>
      <c r="K14" s="38"/>
      <c r="L14" s="94"/>
      <c r="M14" s="37"/>
    </row>
    <row r="15" spans="1:13" ht="18" x14ac:dyDescent="0.4">
      <c r="A15" s="16" t="s">
        <v>119</v>
      </c>
      <c r="B15" s="37"/>
      <c r="C15" s="37"/>
      <c r="D15" s="37">
        <f t="shared" si="2"/>
        <v>0</v>
      </c>
      <c r="E15" s="37"/>
      <c r="F15" s="37"/>
      <c r="G15" s="37"/>
      <c r="H15" s="37"/>
      <c r="I15" s="37"/>
      <c r="J15" s="37"/>
      <c r="K15" s="38"/>
      <c r="L15" s="94"/>
      <c r="M15" s="37"/>
    </row>
    <row r="16" spans="1:13" ht="18" x14ac:dyDescent="0.4">
      <c r="A16" s="6" t="s">
        <v>120</v>
      </c>
      <c r="B16" s="37"/>
      <c r="C16" s="37"/>
      <c r="D16" s="37">
        <f t="shared" si="2"/>
        <v>0</v>
      </c>
      <c r="E16" s="37"/>
      <c r="F16" s="37"/>
      <c r="G16" s="37"/>
      <c r="H16" s="37"/>
      <c r="I16" s="37"/>
      <c r="J16" s="37"/>
      <c r="K16" s="38"/>
      <c r="L16" s="94"/>
      <c r="M16" s="37"/>
    </row>
    <row r="17" spans="1:13" ht="18" x14ac:dyDescent="0.4">
      <c r="A17" s="6" t="s">
        <v>121</v>
      </c>
      <c r="B17" s="37"/>
      <c r="C17" s="37"/>
      <c r="D17" s="37">
        <f t="shared" si="2"/>
        <v>0</v>
      </c>
      <c r="E17" s="37"/>
      <c r="F17" s="37"/>
      <c r="G17" s="37"/>
      <c r="H17" s="37"/>
      <c r="I17" s="37"/>
      <c r="J17" s="37"/>
      <c r="K17" s="38"/>
      <c r="L17" s="94"/>
      <c r="M17" s="37"/>
    </row>
    <row r="18" spans="1:13" ht="18" x14ac:dyDescent="0.4">
      <c r="A18" s="6" t="s">
        <v>122</v>
      </c>
      <c r="B18" s="37"/>
      <c r="C18" s="37"/>
      <c r="D18" s="37">
        <f t="shared" si="2"/>
        <v>0</v>
      </c>
      <c r="E18" s="37"/>
      <c r="F18" s="37"/>
      <c r="G18" s="37"/>
      <c r="H18" s="37"/>
      <c r="I18" s="37"/>
      <c r="J18" s="37"/>
      <c r="K18" s="38"/>
      <c r="L18" s="94"/>
      <c r="M18" s="37"/>
    </row>
    <row r="19" spans="1:13" ht="18" x14ac:dyDescent="0.4">
      <c r="A19" s="6" t="s">
        <v>123</v>
      </c>
      <c r="B19" s="37"/>
      <c r="C19" s="34"/>
      <c r="D19" s="37">
        <f t="shared" si="2"/>
        <v>0</v>
      </c>
      <c r="E19" s="34"/>
      <c r="F19" s="34"/>
      <c r="G19" s="34"/>
      <c r="H19" s="34"/>
      <c r="I19" s="34"/>
      <c r="J19" s="34"/>
      <c r="K19" s="45"/>
      <c r="L19" s="92"/>
      <c r="M19" s="34"/>
    </row>
    <row r="20" spans="1:13" ht="18" x14ac:dyDescent="0.4">
      <c r="A20" s="17"/>
      <c r="B20" s="37"/>
      <c r="C20" s="37"/>
      <c r="D20" s="37"/>
      <c r="E20" s="37"/>
      <c r="F20" s="37"/>
      <c r="G20" s="37"/>
      <c r="H20" s="37"/>
      <c r="I20" s="37"/>
      <c r="J20" s="37"/>
      <c r="K20" s="38"/>
      <c r="L20" s="94"/>
      <c r="M20" s="37"/>
    </row>
    <row r="21" spans="1:13" ht="17.5" x14ac:dyDescent="0.35">
      <c r="A21" s="15" t="s">
        <v>47</v>
      </c>
      <c r="B21" s="34">
        <f>SUM(B22)</f>
        <v>0</v>
      </c>
      <c r="C21" s="52">
        <f t="shared" ref="C21:M21" si="3">SUM(C22)</f>
        <v>0</v>
      </c>
      <c r="D21" s="52">
        <f t="shared" si="3"/>
        <v>0</v>
      </c>
      <c r="E21" s="52">
        <f t="shared" si="3"/>
        <v>0</v>
      </c>
      <c r="F21" s="52">
        <f t="shared" si="3"/>
        <v>0</v>
      </c>
      <c r="G21" s="52">
        <f t="shared" si="3"/>
        <v>0</v>
      </c>
      <c r="H21" s="52">
        <f t="shared" si="3"/>
        <v>0</v>
      </c>
      <c r="I21" s="52">
        <f t="shared" si="3"/>
        <v>0</v>
      </c>
      <c r="J21" s="52">
        <f t="shared" si="3"/>
        <v>0</v>
      </c>
      <c r="K21" s="102">
        <f t="shared" si="3"/>
        <v>0</v>
      </c>
      <c r="L21" s="103">
        <f t="shared" si="3"/>
        <v>0</v>
      </c>
      <c r="M21" s="52">
        <f t="shared" si="3"/>
        <v>0</v>
      </c>
    </row>
    <row r="22" spans="1:13" ht="18" x14ac:dyDescent="0.4">
      <c r="A22" s="16" t="s">
        <v>426</v>
      </c>
      <c r="B22" s="37"/>
      <c r="C22" s="34"/>
      <c r="D22" s="37">
        <f>SUM(E22:K22)</f>
        <v>0</v>
      </c>
      <c r="E22" s="34"/>
      <c r="F22" s="34"/>
      <c r="G22" s="34"/>
      <c r="H22" s="34"/>
      <c r="I22" s="34"/>
      <c r="J22" s="34"/>
      <c r="K22" s="45"/>
      <c r="L22" s="92"/>
      <c r="M22" s="34"/>
    </row>
    <row r="23" spans="1:13" ht="18" x14ac:dyDescent="0.4">
      <c r="A23" s="17"/>
      <c r="B23" s="37"/>
      <c r="C23" s="37"/>
      <c r="D23" s="37"/>
      <c r="E23" s="37"/>
      <c r="F23" s="37"/>
      <c r="G23" s="37"/>
      <c r="H23" s="37"/>
      <c r="I23" s="37"/>
      <c r="J23" s="37"/>
      <c r="K23" s="38"/>
      <c r="L23" s="94"/>
      <c r="M23" s="37"/>
    </row>
    <row r="24" spans="1:13" ht="17.5" x14ac:dyDescent="0.35">
      <c r="A24" s="15" t="s">
        <v>48</v>
      </c>
      <c r="B24" s="34">
        <f>SUM(B25:B31)</f>
        <v>0</v>
      </c>
      <c r="C24" s="52">
        <f t="shared" ref="C24:M24" si="4">SUM(C25:C31)</f>
        <v>0</v>
      </c>
      <c r="D24" s="52">
        <f t="shared" si="4"/>
        <v>0</v>
      </c>
      <c r="E24" s="52">
        <f t="shared" si="4"/>
        <v>0</v>
      </c>
      <c r="F24" s="52">
        <f t="shared" si="4"/>
        <v>0</v>
      </c>
      <c r="G24" s="52">
        <f t="shared" si="4"/>
        <v>0</v>
      </c>
      <c r="H24" s="52">
        <f t="shared" si="4"/>
        <v>0</v>
      </c>
      <c r="I24" s="52">
        <f t="shared" si="4"/>
        <v>0</v>
      </c>
      <c r="J24" s="52">
        <f t="shared" si="4"/>
        <v>0</v>
      </c>
      <c r="K24" s="102">
        <f t="shared" si="4"/>
        <v>0</v>
      </c>
      <c r="L24" s="103">
        <f t="shared" si="4"/>
        <v>0</v>
      </c>
      <c r="M24" s="52">
        <f t="shared" si="4"/>
        <v>0</v>
      </c>
    </row>
    <row r="25" spans="1:13" ht="18" x14ac:dyDescent="0.4">
      <c r="A25" s="16" t="s">
        <v>169</v>
      </c>
      <c r="B25" s="37"/>
      <c r="C25" s="37"/>
      <c r="D25" s="37">
        <f t="shared" ref="D25:D31" si="5">SUM(E25:K25)</f>
        <v>0</v>
      </c>
      <c r="E25" s="37"/>
      <c r="F25" s="37"/>
      <c r="G25" s="37"/>
      <c r="H25" s="37"/>
      <c r="I25" s="37"/>
      <c r="J25" s="37"/>
      <c r="K25" s="38"/>
      <c r="L25" s="94"/>
      <c r="M25" s="37"/>
    </row>
    <row r="26" spans="1:13" ht="18" x14ac:dyDescent="0.4">
      <c r="A26" s="6" t="s">
        <v>124</v>
      </c>
      <c r="B26" s="37"/>
      <c r="C26" s="37"/>
      <c r="D26" s="37">
        <f t="shared" si="5"/>
        <v>0</v>
      </c>
      <c r="E26" s="37"/>
      <c r="F26" s="37"/>
      <c r="G26" s="37"/>
      <c r="H26" s="37"/>
      <c r="I26" s="37"/>
      <c r="J26" s="37"/>
      <c r="K26" s="38"/>
      <c r="L26" s="94"/>
      <c r="M26" s="37"/>
    </row>
    <row r="27" spans="1:13" ht="18" x14ac:dyDescent="0.4">
      <c r="A27" s="6" t="s">
        <v>125</v>
      </c>
      <c r="B27" s="37"/>
      <c r="C27" s="37"/>
      <c r="D27" s="37">
        <f t="shared" si="5"/>
        <v>0</v>
      </c>
      <c r="E27" s="37"/>
      <c r="F27" s="37"/>
      <c r="G27" s="37"/>
      <c r="H27" s="37"/>
      <c r="I27" s="37"/>
      <c r="J27" s="37"/>
      <c r="K27" s="38"/>
      <c r="L27" s="94"/>
      <c r="M27" s="37"/>
    </row>
    <row r="28" spans="1:13" ht="18" x14ac:dyDescent="0.4">
      <c r="A28" s="6" t="s">
        <v>126</v>
      </c>
      <c r="B28" s="37"/>
      <c r="C28" s="37"/>
      <c r="D28" s="37">
        <f t="shared" si="5"/>
        <v>0</v>
      </c>
      <c r="E28" s="37"/>
      <c r="F28" s="37"/>
      <c r="G28" s="37"/>
      <c r="H28" s="37"/>
      <c r="I28" s="37"/>
      <c r="J28" s="37"/>
      <c r="K28" s="38"/>
      <c r="L28" s="94"/>
      <c r="M28" s="37"/>
    </row>
    <row r="29" spans="1:13" ht="18" x14ac:dyDescent="0.4">
      <c r="A29" s="16" t="s">
        <v>404</v>
      </c>
      <c r="B29" s="37"/>
      <c r="C29" s="37"/>
      <c r="D29" s="37">
        <f t="shared" si="5"/>
        <v>0</v>
      </c>
      <c r="E29" s="37"/>
      <c r="F29" s="37"/>
      <c r="G29" s="37"/>
      <c r="H29" s="37"/>
      <c r="I29" s="37"/>
      <c r="J29" s="37"/>
      <c r="K29" s="38"/>
      <c r="L29" s="94"/>
      <c r="M29" s="37"/>
    </row>
    <row r="30" spans="1:13" ht="18" x14ac:dyDescent="0.4">
      <c r="A30" s="6" t="s">
        <v>127</v>
      </c>
      <c r="B30" s="37"/>
      <c r="C30" s="39"/>
      <c r="D30" s="37">
        <f t="shared" si="5"/>
        <v>0</v>
      </c>
      <c r="E30" s="39"/>
      <c r="F30" s="39"/>
      <c r="G30" s="39"/>
      <c r="H30" s="39"/>
      <c r="I30" s="39"/>
      <c r="J30" s="39"/>
      <c r="K30" s="40"/>
      <c r="L30" s="95"/>
      <c r="M30" s="39"/>
    </row>
    <row r="31" spans="1:13" ht="18" x14ac:dyDescent="0.4">
      <c r="A31" s="6" t="s">
        <v>128</v>
      </c>
      <c r="B31" s="37"/>
      <c r="C31" s="34"/>
      <c r="D31" s="37">
        <f t="shared" si="5"/>
        <v>0</v>
      </c>
      <c r="E31" s="34"/>
      <c r="F31" s="34"/>
      <c r="G31" s="34"/>
      <c r="H31" s="34"/>
      <c r="I31" s="34"/>
      <c r="J31" s="34"/>
      <c r="K31" s="45"/>
      <c r="L31" s="92"/>
      <c r="M31" s="34"/>
    </row>
    <row r="32" spans="1:13" ht="18" x14ac:dyDescent="0.4">
      <c r="A32" s="18"/>
      <c r="B32" s="39"/>
      <c r="C32" s="37"/>
      <c r="D32" s="37"/>
      <c r="E32" s="37"/>
      <c r="F32" s="37"/>
      <c r="G32" s="37"/>
      <c r="H32" s="37"/>
      <c r="I32" s="37"/>
      <c r="J32" s="37"/>
      <c r="K32" s="38"/>
      <c r="L32" s="94"/>
      <c r="M32" s="37"/>
    </row>
    <row r="33" spans="1:13" ht="17.5" x14ac:dyDescent="0.35">
      <c r="A33" s="15" t="s">
        <v>49</v>
      </c>
      <c r="B33" s="34">
        <f>SUM(B34:B38)</f>
        <v>0</v>
      </c>
      <c r="C33" s="52">
        <f t="shared" ref="C33:M33" si="6">SUM(C34:C38)</f>
        <v>0</v>
      </c>
      <c r="D33" s="52">
        <f t="shared" si="6"/>
        <v>0</v>
      </c>
      <c r="E33" s="52">
        <f t="shared" si="6"/>
        <v>0</v>
      </c>
      <c r="F33" s="52">
        <f t="shared" si="6"/>
        <v>0</v>
      </c>
      <c r="G33" s="52">
        <f t="shared" si="6"/>
        <v>0</v>
      </c>
      <c r="H33" s="52">
        <f t="shared" si="6"/>
        <v>0</v>
      </c>
      <c r="I33" s="52">
        <f t="shared" si="6"/>
        <v>0</v>
      </c>
      <c r="J33" s="52">
        <f t="shared" si="6"/>
        <v>0</v>
      </c>
      <c r="K33" s="102">
        <f t="shared" si="6"/>
        <v>0</v>
      </c>
      <c r="L33" s="103">
        <f t="shared" si="6"/>
        <v>0</v>
      </c>
      <c r="M33" s="52">
        <f t="shared" si="6"/>
        <v>0</v>
      </c>
    </row>
    <row r="34" spans="1:13" ht="18" x14ac:dyDescent="0.4">
      <c r="A34" s="16" t="s">
        <v>405</v>
      </c>
      <c r="B34" s="37"/>
      <c r="C34" s="37"/>
      <c r="D34" s="37">
        <f>SUM(E34:K34)</f>
        <v>0</v>
      </c>
      <c r="E34" s="37"/>
      <c r="F34" s="37"/>
      <c r="G34" s="37"/>
      <c r="H34" s="37"/>
      <c r="I34" s="37"/>
      <c r="J34" s="37"/>
      <c r="K34" s="38"/>
      <c r="L34" s="94"/>
      <c r="M34" s="37"/>
    </row>
    <row r="35" spans="1:13" ht="18" x14ac:dyDescent="0.4">
      <c r="A35" s="6" t="s">
        <v>129</v>
      </c>
      <c r="B35" s="37"/>
      <c r="C35" s="37"/>
      <c r="D35" s="37">
        <f>SUM(E35:K35)</f>
        <v>0</v>
      </c>
      <c r="E35" s="37"/>
      <c r="F35" s="37"/>
      <c r="G35" s="37"/>
      <c r="H35" s="37"/>
      <c r="I35" s="37"/>
      <c r="J35" s="37"/>
      <c r="K35" s="38"/>
      <c r="L35" s="94"/>
      <c r="M35" s="37"/>
    </row>
    <row r="36" spans="1:13" ht="18" x14ac:dyDescent="0.4">
      <c r="A36" s="6" t="s">
        <v>130</v>
      </c>
      <c r="B36" s="37"/>
      <c r="C36" s="37"/>
      <c r="D36" s="37">
        <f>SUM(E36:K36)</f>
        <v>0</v>
      </c>
      <c r="E36" s="37"/>
      <c r="F36" s="37"/>
      <c r="G36" s="37"/>
      <c r="H36" s="37"/>
      <c r="I36" s="37"/>
      <c r="J36" s="37"/>
      <c r="K36" s="38"/>
      <c r="L36" s="94"/>
      <c r="M36" s="37"/>
    </row>
    <row r="37" spans="1:13" ht="18" x14ac:dyDescent="0.4">
      <c r="A37" s="6" t="s">
        <v>133</v>
      </c>
      <c r="B37" s="37"/>
      <c r="C37" s="37"/>
      <c r="D37" s="37">
        <f>SUM(E37:K37)</f>
        <v>0</v>
      </c>
      <c r="E37" s="37"/>
      <c r="F37" s="37"/>
      <c r="G37" s="37"/>
      <c r="H37" s="37"/>
      <c r="I37" s="37"/>
      <c r="J37" s="37"/>
      <c r="K37" s="38"/>
      <c r="L37" s="94"/>
      <c r="M37" s="37"/>
    </row>
    <row r="38" spans="1:13" ht="18" x14ac:dyDescent="0.4">
      <c r="A38" s="6" t="s">
        <v>134</v>
      </c>
      <c r="B38" s="37"/>
      <c r="C38" s="34"/>
      <c r="D38" s="37">
        <f>SUM(E38:K38)</f>
        <v>0</v>
      </c>
      <c r="E38" s="34"/>
      <c r="F38" s="34"/>
      <c r="G38" s="34"/>
      <c r="H38" s="34"/>
      <c r="I38" s="34"/>
      <c r="J38" s="34"/>
      <c r="K38" s="45"/>
      <c r="L38" s="92"/>
      <c r="M38" s="34"/>
    </row>
    <row r="39" spans="1:13" ht="18" x14ac:dyDescent="0.4">
      <c r="A39" s="17"/>
      <c r="B39" s="37"/>
      <c r="C39" s="37"/>
      <c r="D39" s="37"/>
      <c r="E39" s="37"/>
      <c r="F39" s="37"/>
      <c r="G39" s="37"/>
      <c r="H39" s="37"/>
      <c r="I39" s="37"/>
      <c r="J39" s="37"/>
      <c r="K39" s="38"/>
      <c r="L39" s="94"/>
      <c r="M39" s="37"/>
    </row>
    <row r="40" spans="1:13" ht="17.5" x14ac:dyDescent="0.35">
      <c r="A40" s="15" t="s">
        <v>50</v>
      </c>
      <c r="B40" s="34">
        <f>SUM(B41:B45)</f>
        <v>0</v>
      </c>
      <c r="C40" s="52">
        <f t="shared" ref="C40:M40" si="7">SUM(C41:C45)</f>
        <v>0</v>
      </c>
      <c r="D40" s="52">
        <f t="shared" si="7"/>
        <v>0</v>
      </c>
      <c r="E40" s="52">
        <f t="shared" si="7"/>
        <v>0</v>
      </c>
      <c r="F40" s="52">
        <f t="shared" si="7"/>
        <v>0</v>
      </c>
      <c r="G40" s="52">
        <f t="shared" si="7"/>
        <v>0</v>
      </c>
      <c r="H40" s="52">
        <f t="shared" si="7"/>
        <v>0</v>
      </c>
      <c r="I40" s="52">
        <f t="shared" si="7"/>
        <v>0</v>
      </c>
      <c r="J40" s="52">
        <f t="shared" si="7"/>
        <v>0</v>
      </c>
      <c r="K40" s="102">
        <f t="shared" si="7"/>
        <v>0</v>
      </c>
      <c r="L40" s="103">
        <f t="shared" si="7"/>
        <v>0</v>
      </c>
      <c r="M40" s="52">
        <f t="shared" si="7"/>
        <v>0</v>
      </c>
    </row>
    <row r="41" spans="1:13" ht="18" x14ac:dyDescent="0.4">
      <c r="A41" s="16" t="s">
        <v>406</v>
      </c>
      <c r="B41" s="37"/>
      <c r="C41" s="37"/>
      <c r="D41" s="37">
        <f>SUM(E41:K41)</f>
        <v>0</v>
      </c>
      <c r="E41" s="37"/>
      <c r="F41" s="37"/>
      <c r="G41" s="37"/>
      <c r="H41" s="37"/>
      <c r="I41" s="37"/>
      <c r="J41" s="37"/>
      <c r="K41" s="38"/>
      <c r="L41" s="94"/>
      <c r="M41" s="37"/>
    </row>
    <row r="42" spans="1:13" ht="18" x14ac:dyDescent="0.4">
      <c r="A42" s="6" t="s">
        <v>131</v>
      </c>
      <c r="B42" s="37"/>
      <c r="C42" s="37"/>
      <c r="D42" s="37">
        <f>SUM(E42:K42)</f>
        <v>0</v>
      </c>
      <c r="E42" s="37"/>
      <c r="F42" s="37"/>
      <c r="G42" s="37"/>
      <c r="H42" s="37"/>
      <c r="I42" s="37"/>
      <c r="J42" s="37"/>
      <c r="K42" s="38"/>
      <c r="L42" s="94"/>
      <c r="M42" s="37"/>
    </row>
    <row r="43" spans="1:13" ht="18" x14ac:dyDescent="0.4">
      <c r="A43" s="6" t="s">
        <v>132</v>
      </c>
      <c r="B43" s="37"/>
      <c r="C43" s="37"/>
      <c r="D43" s="37">
        <f>SUM(E43:K43)</f>
        <v>0</v>
      </c>
      <c r="E43" s="37"/>
      <c r="F43" s="37"/>
      <c r="G43" s="37"/>
      <c r="H43" s="37"/>
      <c r="I43" s="37"/>
      <c r="J43" s="37"/>
      <c r="K43" s="38"/>
      <c r="L43" s="94"/>
      <c r="M43" s="37"/>
    </row>
    <row r="44" spans="1:13" ht="18" x14ac:dyDescent="0.4">
      <c r="A44" s="6" t="s">
        <v>135</v>
      </c>
      <c r="B44" s="37"/>
      <c r="C44" s="37"/>
      <c r="D44" s="37">
        <f>SUM(E44:K44)</f>
        <v>0</v>
      </c>
      <c r="E44" s="37"/>
      <c r="F44" s="37"/>
      <c r="G44" s="37"/>
      <c r="H44" s="37"/>
      <c r="I44" s="37"/>
      <c r="J44" s="37"/>
      <c r="K44" s="38"/>
      <c r="L44" s="94"/>
      <c r="M44" s="37"/>
    </row>
    <row r="45" spans="1:13" ht="18" x14ac:dyDescent="0.4">
      <c r="A45" s="6" t="s">
        <v>136</v>
      </c>
      <c r="B45" s="37"/>
      <c r="C45" s="34"/>
      <c r="D45" s="37">
        <f>SUM(E45:K45)</f>
        <v>0</v>
      </c>
      <c r="E45" s="34"/>
      <c r="F45" s="34"/>
      <c r="G45" s="34"/>
      <c r="H45" s="34"/>
      <c r="I45" s="34"/>
      <c r="J45" s="34"/>
      <c r="K45" s="45"/>
      <c r="L45" s="92"/>
      <c r="M45" s="34"/>
    </row>
    <row r="46" spans="1:13" ht="18" x14ac:dyDescent="0.4">
      <c r="A46" s="17"/>
      <c r="B46" s="37"/>
      <c r="C46" s="37"/>
      <c r="D46" s="37"/>
      <c r="E46" s="37"/>
      <c r="F46" s="37"/>
      <c r="G46" s="37"/>
      <c r="H46" s="37"/>
      <c r="I46" s="37"/>
      <c r="J46" s="37"/>
      <c r="K46" s="38"/>
      <c r="L46" s="94"/>
      <c r="M46" s="37"/>
    </row>
    <row r="47" spans="1:13" ht="17.5" x14ac:dyDescent="0.35">
      <c r="A47" s="15" t="s">
        <v>51</v>
      </c>
      <c r="B47" s="34">
        <f>SUM(B48:B54)</f>
        <v>0</v>
      </c>
      <c r="C47" s="52">
        <f t="shared" ref="C47:M47" si="8">SUM(C48:C54)</f>
        <v>0</v>
      </c>
      <c r="D47" s="52">
        <f t="shared" si="8"/>
        <v>0</v>
      </c>
      <c r="E47" s="52">
        <f t="shared" si="8"/>
        <v>0</v>
      </c>
      <c r="F47" s="52">
        <f t="shared" si="8"/>
        <v>0</v>
      </c>
      <c r="G47" s="52">
        <f t="shared" si="8"/>
        <v>0</v>
      </c>
      <c r="H47" s="52">
        <f t="shared" si="8"/>
        <v>0</v>
      </c>
      <c r="I47" s="52">
        <f t="shared" si="8"/>
        <v>0</v>
      </c>
      <c r="J47" s="52">
        <f t="shared" si="8"/>
        <v>0</v>
      </c>
      <c r="K47" s="102">
        <f t="shared" si="8"/>
        <v>0</v>
      </c>
      <c r="L47" s="103">
        <f t="shared" si="8"/>
        <v>0</v>
      </c>
      <c r="M47" s="52">
        <f t="shared" si="8"/>
        <v>0</v>
      </c>
    </row>
    <row r="48" spans="1:13" ht="18" x14ac:dyDescent="0.4">
      <c r="A48" s="6" t="s">
        <v>176</v>
      </c>
      <c r="B48" s="37"/>
      <c r="C48" s="37"/>
      <c r="D48" s="37">
        <f t="shared" ref="D48:D54" si="9">SUM(E48:K48)</f>
        <v>0</v>
      </c>
      <c r="E48" s="37"/>
      <c r="F48" s="37"/>
      <c r="G48" s="37"/>
      <c r="H48" s="37"/>
      <c r="I48" s="37"/>
      <c r="J48" s="37"/>
      <c r="K48" s="38"/>
      <c r="L48" s="94"/>
      <c r="M48" s="37"/>
    </row>
    <row r="49" spans="1:13" ht="18" x14ac:dyDescent="0.4">
      <c r="A49" s="6" t="s">
        <v>138</v>
      </c>
      <c r="B49" s="37"/>
      <c r="C49" s="37"/>
      <c r="D49" s="37">
        <f t="shared" si="9"/>
        <v>0</v>
      </c>
      <c r="E49" s="37"/>
      <c r="F49" s="37"/>
      <c r="G49" s="37"/>
      <c r="H49" s="37"/>
      <c r="I49" s="37"/>
      <c r="J49" s="37"/>
      <c r="K49" s="38"/>
      <c r="L49" s="94"/>
      <c r="M49" s="37"/>
    </row>
    <row r="50" spans="1:13" ht="18" x14ac:dyDescent="0.4">
      <c r="A50" s="6" t="s">
        <v>137</v>
      </c>
      <c r="B50" s="37"/>
      <c r="C50" s="37"/>
      <c r="D50" s="37">
        <f t="shared" si="9"/>
        <v>0</v>
      </c>
      <c r="E50" s="37"/>
      <c r="F50" s="37"/>
      <c r="G50" s="37"/>
      <c r="H50" s="37"/>
      <c r="I50" s="37"/>
      <c r="J50" s="37"/>
      <c r="K50" s="38"/>
      <c r="L50" s="94"/>
      <c r="M50" s="37"/>
    </row>
    <row r="51" spans="1:13" ht="18" x14ac:dyDescent="0.4">
      <c r="A51" s="6" t="s">
        <v>391</v>
      </c>
      <c r="B51" s="37"/>
      <c r="C51" s="37"/>
      <c r="D51" s="37">
        <f t="shared" si="9"/>
        <v>0</v>
      </c>
      <c r="E51" s="37"/>
      <c r="F51" s="37"/>
      <c r="G51" s="37"/>
      <c r="H51" s="37"/>
      <c r="I51" s="37"/>
      <c r="J51" s="37"/>
      <c r="K51" s="38"/>
      <c r="L51" s="94"/>
      <c r="M51" s="37"/>
    </row>
    <row r="52" spans="1:13" ht="18" x14ac:dyDescent="0.4">
      <c r="A52" s="6" t="s">
        <v>392</v>
      </c>
      <c r="B52" s="37"/>
      <c r="C52" s="37"/>
      <c r="D52" s="37">
        <f t="shared" si="9"/>
        <v>0</v>
      </c>
      <c r="E52" s="37"/>
      <c r="F52" s="37"/>
      <c r="G52" s="37"/>
      <c r="H52" s="37"/>
      <c r="I52" s="37"/>
      <c r="J52" s="37"/>
      <c r="K52" s="38"/>
      <c r="L52" s="94"/>
      <c r="M52" s="37"/>
    </row>
    <row r="53" spans="1:13" ht="18" x14ac:dyDescent="0.4">
      <c r="A53" s="6" t="s">
        <v>139</v>
      </c>
      <c r="B53" s="37"/>
      <c r="C53" s="39"/>
      <c r="D53" s="37">
        <f t="shared" si="9"/>
        <v>0</v>
      </c>
      <c r="E53" s="39"/>
      <c r="F53" s="39"/>
      <c r="G53" s="39"/>
      <c r="H53" s="39"/>
      <c r="I53" s="39"/>
      <c r="J53" s="39"/>
      <c r="K53" s="40"/>
      <c r="L53" s="95"/>
      <c r="M53" s="39"/>
    </row>
    <row r="54" spans="1:13" ht="18" x14ac:dyDescent="0.4">
      <c r="A54" s="6" t="s">
        <v>140</v>
      </c>
      <c r="B54" s="37"/>
      <c r="C54" s="34"/>
      <c r="D54" s="37">
        <f t="shared" si="9"/>
        <v>0</v>
      </c>
      <c r="E54" s="34"/>
      <c r="F54" s="34"/>
      <c r="G54" s="34"/>
      <c r="H54" s="34"/>
      <c r="I54" s="34"/>
      <c r="J54" s="34"/>
      <c r="K54" s="45"/>
      <c r="L54" s="92"/>
      <c r="M54" s="34"/>
    </row>
    <row r="55" spans="1:13" ht="18" x14ac:dyDescent="0.4">
      <c r="A55" s="18"/>
      <c r="B55" s="39"/>
      <c r="C55" s="37"/>
      <c r="D55" s="37"/>
      <c r="E55" s="37"/>
      <c r="F55" s="37"/>
      <c r="G55" s="37"/>
      <c r="H55" s="37"/>
      <c r="I55" s="37"/>
      <c r="J55" s="37"/>
      <c r="K55" s="38"/>
      <c r="L55" s="94"/>
      <c r="M55" s="37"/>
    </row>
    <row r="56" spans="1:13" ht="17.5" x14ac:dyDescent="0.35">
      <c r="A56" s="15" t="s">
        <v>14</v>
      </c>
      <c r="B56" s="34">
        <f>SUM(B57:B63)</f>
        <v>0</v>
      </c>
      <c r="C56" s="52">
        <f t="shared" ref="C56:M56" si="10">SUM(C57:C63)</f>
        <v>0</v>
      </c>
      <c r="D56" s="52">
        <f t="shared" si="10"/>
        <v>0</v>
      </c>
      <c r="E56" s="52">
        <f t="shared" si="10"/>
        <v>0</v>
      </c>
      <c r="F56" s="52">
        <f t="shared" si="10"/>
        <v>0</v>
      </c>
      <c r="G56" s="52">
        <f t="shared" si="10"/>
        <v>0</v>
      </c>
      <c r="H56" s="52">
        <f t="shared" si="10"/>
        <v>0</v>
      </c>
      <c r="I56" s="52">
        <f t="shared" si="10"/>
        <v>0</v>
      </c>
      <c r="J56" s="52">
        <f t="shared" si="10"/>
        <v>0</v>
      </c>
      <c r="K56" s="102">
        <f t="shared" si="10"/>
        <v>0</v>
      </c>
      <c r="L56" s="103">
        <f t="shared" si="10"/>
        <v>0</v>
      </c>
      <c r="M56" s="52">
        <f t="shared" si="10"/>
        <v>0</v>
      </c>
    </row>
    <row r="57" spans="1:13" ht="18" x14ac:dyDescent="0.4">
      <c r="A57" s="16" t="s">
        <v>170</v>
      </c>
      <c r="B57" s="37"/>
      <c r="C57" s="37"/>
      <c r="D57" s="37">
        <f t="shared" ref="D57:D63" si="11">SUM(E57:K57)</f>
        <v>0</v>
      </c>
      <c r="E57" s="37"/>
      <c r="F57" s="37"/>
      <c r="G57" s="37"/>
      <c r="H57" s="37"/>
      <c r="I57" s="37"/>
      <c r="J57" s="37"/>
      <c r="K57" s="38"/>
      <c r="L57" s="94"/>
      <c r="M57" s="37"/>
    </row>
    <row r="58" spans="1:13" ht="18" x14ac:dyDescent="0.4">
      <c r="A58" s="16" t="s">
        <v>386</v>
      </c>
      <c r="B58" s="37"/>
      <c r="C58" s="37"/>
      <c r="D58" s="37">
        <f t="shared" si="11"/>
        <v>0</v>
      </c>
      <c r="E58" s="37"/>
      <c r="F58" s="37"/>
      <c r="G58" s="37"/>
      <c r="H58" s="37"/>
      <c r="I58" s="37"/>
      <c r="J58" s="37"/>
      <c r="K58" s="38"/>
      <c r="L58" s="94"/>
      <c r="M58" s="37"/>
    </row>
    <row r="59" spans="1:13" ht="18" x14ac:dyDescent="0.4">
      <c r="A59" s="6" t="s">
        <v>141</v>
      </c>
      <c r="B59" s="37"/>
      <c r="C59" s="37"/>
      <c r="D59" s="37">
        <f t="shared" si="11"/>
        <v>0</v>
      </c>
      <c r="E59" s="37"/>
      <c r="F59" s="37"/>
      <c r="G59" s="37"/>
      <c r="H59" s="37"/>
      <c r="I59" s="37"/>
      <c r="J59" s="37"/>
      <c r="K59" s="38"/>
      <c r="L59" s="94"/>
      <c r="M59" s="37"/>
    </row>
    <row r="60" spans="1:13" ht="18" x14ac:dyDescent="0.4">
      <c r="A60" s="6" t="s">
        <v>142</v>
      </c>
      <c r="B60" s="37"/>
      <c r="C60" s="37"/>
      <c r="D60" s="37">
        <f t="shared" si="11"/>
        <v>0</v>
      </c>
      <c r="E60" s="37"/>
      <c r="F60" s="37"/>
      <c r="G60" s="37"/>
      <c r="H60" s="37"/>
      <c r="I60" s="37"/>
      <c r="J60" s="37"/>
      <c r="K60" s="38"/>
      <c r="L60" s="94"/>
      <c r="M60" s="37"/>
    </row>
    <row r="61" spans="1:13" ht="18" x14ac:dyDescent="0.4">
      <c r="A61" s="6" t="s">
        <v>143</v>
      </c>
      <c r="B61" s="37"/>
      <c r="C61" s="37"/>
      <c r="D61" s="37">
        <f t="shared" si="11"/>
        <v>0</v>
      </c>
      <c r="E61" s="37"/>
      <c r="F61" s="37"/>
      <c r="G61" s="37"/>
      <c r="H61" s="37"/>
      <c r="I61" s="37"/>
      <c r="J61" s="37"/>
      <c r="K61" s="38"/>
      <c r="L61" s="94"/>
      <c r="M61" s="37"/>
    </row>
    <row r="62" spans="1:13" ht="18" x14ac:dyDescent="0.4">
      <c r="A62" s="6" t="s">
        <v>144</v>
      </c>
      <c r="B62" s="37"/>
      <c r="C62" s="35"/>
      <c r="D62" s="37">
        <f t="shared" si="11"/>
        <v>0</v>
      </c>
      <c r="E62" s="35"/>
      <c r="F62" s="35"/>
      <c r="G62" s="35"/>
      <c r="H62" s="35"/>
      <c r="I62" s="35"/>
      <c r="J62" s="35"/>
      <c r="K62" s="36"/>
      <c r="L62" s="93"/>
      <c r="M62" s="35"/>
    </row>
    <row r="63" spans="1:13" ht="18" x14ac:dyDescent="0.4">
      <c r="A63" s="6" t="s">
        <v>116</v>
      </c>
      <c r="B63" s="37"/>
      <c r="C63" s="34"/>
      <c r="D63" s="37">
        <f t="shared" si="11"/>
        <v>0</v>
      </c>
      <c r="E63" s="34"/>
      <c r="F63" s="34"/>
      <c r="G63" s="34"/>
      <c r="H63" s="34"/>
      <c r="I63" s="34"/>
      <c r="J63" s="34"/>
      <c r="K63" s="45"/>
      <c r="L63" s="92"/>
      <c r="M63" s="34"/>
    </row>
    <row r="64" spans="1:13" ht="18" x14ac:dyDescent="0.4">
      <c r="A64" s="17"/>
      <c r="B64" s="35"/>
      <c r="C64" s="37"/>
      <c r="D64" s="37"/>
      <c r="E64" s="37"/>
      <c r="F64" s="37"/>
      <c r="G64" s="37"/>
      <c r="H64" s="37"/>
      <c r="I64" s="37"/>
      <c r="J64" s="37"/>
      <c r="K64" s="38"/>
      <c r="L64" s="94"/>
      <c r="M64" s="37"/>
    </row>
    <row r="65" spans="1:13" ht="17.5" x14ac:dyDescent="0.35">
      <c r="A65" s="15" t="s">
        <v>15</v>
      </c>
      <c r="B65" s="34">
        <f>SUM(B66:B71)</f>
        <v>0</v>
      </c>
      <c r="C65" s="52">
        <f t="shared" ref="C65:M65" si="12">SUM(C66:C71)</f>
        <v>0</v>
      </c>
      <c r="D65" s="52">
        <f t="shared" si="12"/>
        <v>0</v>
      </c>
      <c r="E65" s="52">
        <f t="shared" si="12"/>
        <v>0</v>
      </c>
      <c r="F65" s="52">
        <f t="shared" si="12"/>
        <v>0</v>
      </c>
      <c r="G65" s="52">
        <f t="shared" si="12"/>
        <v>0</v>
      </c>
      <c r="H65" s="52">
        <f t="shared" si="12"/>
        <v>0</v>
      </c>
      <c r="I65" s="52">
        <f t="shared" si="12"/>
        <v>0</v>
      </c>
      <c r="J65" s="52">
        <f t="shared" si="12"/>
        <v>0</v>
      </c>
      <c r="K65" s="102">
        <f t="shared" si="12"/>
        <v>0</v>
      </c>
      <c r="L65" s="103">
        <f t="shared" si="12"/>
        <v>0</v>
      </c>
      <c r="M65" s="52">
        <f t="shared" si="12"/>
        <v>0</v>
      </c>
    </row>
    <row r="66" spans="1:13" ht="18" x14ac:dyDescent="0.4">
      <c r="A66" s="16" t="s">
        <v>171</v>
      </c>
      <c r="B66" s="37"/>
      <c r="C66" s="37"/>
      <c r="D66" s="37">
        <f t="shared" ref="D66:D71" si="13">SUM(E66:K66)</f>
        <v>0</v>
      </c>
      <c r="E66" s="37"/>
      <c r="F66" s="37"/>
      <c r="G66" s="37"/>
      <c r="H66" s="37"/>
      <c r="I66" s="37"/>
      <c r="J66" s="37"/>
      <c r="K66" s="38"/>
      <c r="L66" s="94"/>
      <c r="M66" s="37"/>
    </row>
    <row r="67" spans="1:13" ht="18" x14ac:dyDescent="0.4">
      <c r="A67" s="6" t="s">
        <v>145</v>
      </c>
      <c r="B67" s="37"/>
      <c r="C67" s="37"/>
      <c r="D67" s="37">
        <f t="shared" si="13"/>
        <v>0</v>
      </c>
      <c r="E67" s="37"/>
      <c r="F67" s="37"/>
      <c r="G67" s="37"/>
      <c r="H67" s="37"/>
      <c r="I67" s="37"/>
      <c r="J67" s="37"/>
      <c r="K67" s="38"/>
      <c r="L67" s="94"/>
      <c r="M67" s="37"/>
    </row>
    <row r="68" spans="1:13" ht="18" x14ac:dyDescent="0.4">
      <c r="A68" s="6" t="s">
        <v>146</v>
      </c>
      <c r="B68" s="37"/>
      <c r="C68" s="37"/>
      <c r="D68" s="37">
        <f t="shared" si="13"/>
        <v>0</v>
      </c>
      <c r="E68" s="37"/>
      <c r="F68" s="37"/>
      <c r="G68" s="37"/>
      <c r="H68" s="37"/>
      <c r="I68" s="37"/>
      <c r="J68" s="37"/>
      <c r="K68" s="38"/>
      <c r="L68" s="94"/>
      <c r="M68" s="37"/>
    </row>
    <row r="69" spans="1:13" ht="18" x14ac:dyDescent="0.4">
      <c r="A69" s="6" t="s">
        <v>177</v>
      </c>
      <c r="B69" s="37"/>
      <c r="C69" s="37"/>
      <c r="D69" s="37">
        <f t="shared" si="13"/>
        <v>0</v>
      </c>
      <c r="E69" s="37"/>
      <c r="F69" s="37"/>
      <c r="G69" s="37"/>
      <c r="H69" s="37"/>
      <c r="I69" s="37"/>
      <c r="J69" s="37"/>
      <c r="K69" s="38"/>
      <c r="L69" s="94"/>
      <c r="M69" s="37"/>
    </row>
    <row r="70" spans="1:13" ht="18" x14ac:dyDescent="0.4">
      <c r="A70" s="6" t="s">
        <v>172</v>
      </c>
      <c r="B70" s="37"/>
      <c r="C70" s="35"/>
      <c r="D70" s="37">
        <f t="shared" si="13"/>
        <v>0</v>
      </c>
      <c r="E70" s="35"/>
      <c r="F70" s="35"/>
      <c r="G70" s="35"/>
      <c r="H70" s="35"/>
      <c r="I70" s="35"/>
      <c r="J70" s="35"/>
      <c r="K70" s="36"/>
      <c r="L70" s="93"/>
      <c r="M70" s="35"/>
    </row>
    <row r="71" spans="1:13" ht="18" x14ac:dyDescent="0.4">
      <c r="A71" s="6" t="s">
        <v>147</v>
      </c>
      <c r="B71" s="37"/>
      <c r="C71" s="34"/>
      <c r="D71" s="37">
        <f t="shared" si="13"/>
        <v>0</v>
      </c>
      <c r="E71" s="34"/>
      <c r="F71" s="34"/>
      <c r="G71" s="34"/>
      <c r="H71" s="34"/>
      <c r="I71" s="34"/>
      <c r="J71" s="34"/>
      <c r="K71" s="45"/>
      <c r="L71" s="92"/>
      <c r="M71" s="34"/>
    </row>
    <row r="72" spans="1:13" ht="18" x14ac:dyDescent="0.4">
      <c r="A72" s="17"/>
      <c r="B72" s="35"/>
      <c r="C72" s="37"/>
      <c r="D72" s="37"/>
      <c r="E72" s="37"/>
      <c r="F72" s="37"/>
      <c r="G72" s="37"/>
      <c r="H72" s="37"/>
      <c r="I72" s="37"/>
      <c r="J72" s="37"/>
      <c r="K72" s="38"/>
      <c r="L72" s="94"/>
      <c r="M72" s="37"/>
    </row>
    <row r="73" spans="1:13" ht="17.5" x14ac:dyDescent="0.35">
      <c r="A73" s="15" t="s">
        <v>52</v>
      </c>
      <c r="B73" s="34">
        <f>SUM(B74:B79)</f>
        <v>0</v>
      </c>
      <c r="C73" s="52">
        <f t="shared" ref="C73:M73" si="14">SUM(C74:C79)</f>
        <v>0</v>
      </c>
      <c r="D73" s="52">
        <f t="shared" si="14"/>
        <v>0</v>
      </c>
      <c r="E73" s="52">
        <f t="shared" si="14"/>
        <v>0</v>
      </c>
      <c r="F73" s="52">
        <f t="shared" si="14"/>
        <v>0</v>
      </c>
      <c r="G73" s="52">
        <f t="shared" si="14"/>
        <v>0</v>
      </c>
      <c r="H73" s="52">
        <f t="shared" si="14"/>
        <v>0</v>
      </c>
      <c r="I73" s="52">
        <f t="shared" si="14"/>
        <v>0</v>
      </c>
      <c r="J73" s="52">
        <f t="shared" si="14"/>
        <v>0</v>
      </c>
      <c r="K73" s="102">
        <f t="shared" si="14"/>
        <v>0</v>
      </c>
      <c r="L73" s="103">
        <f t="shared" si="14"/>
        <v>0</v>
      </c>
      <c r="M73" s="52">
        <f t="shared" si="14"/>
        <v>0</v>
      </c>
    </row>
    <row r="74" spans="1:13" ht="18" x14ac:dyDescent="0.4">
      <c r="A74" s="6" t="s">
        <v>428</v>
      </c>
      <c r="B74" s="37"/>
      <c r="C74" s="37"/>
      <c r="D74" s="37">
        <f t="shared" ref="D74:D79" si="15">SUM(E74:K74)</f>
        <v>0</v>
      </c>
      <c r="E74" s="37"/>
      <c r="F74" s="37"/>
      <c r="G74" s="37"/>
      <c r="H74" s="37"/>
      <c r="I74" s="37"/>
      <c r="J74" s="37"/>
      <c r="K74" s="38"/>
      <c r="L74" s="94"/>
      <c r="M74" s="37"/>
    </row>
    <row r="75" spans="1:13" ht="18" x14ac:dyDescent="0.4">
      <c r="A75" s="6" t="s">
        <v>148</v>
      </c>
      <c r="B75" s="37"/>
      <c r="C75" s="37"/>
      <c r="D75" s="37">
        <f t="shared" si="15"/>
        <v>0</v>
      </c>
      <c r="E75" s="37"/>
      <c r="F75" s="37"/>
      <c r="G75" s="37"/>
      <c r="H75" s="37"/>
      <c r="I75" s="37"/>
      <c r="J75" s="37"/>
      <c r="K75" s="38"/>
      <c r="L75" s="94"/>
      <c r="M75" s="37"/>
    </row>
    <row r="76" spans="1:13" ht="18" x14ac:dyDescent="0.4">
      <c r="A76" s="6" t="s">
        <v>149</v>
      </c>
      <c r="B76" s="37"/>
      <c r="C76" s="37"/>
      <c r="D76" s="37">
        <f t="shared" si="15"/>
        <v>0</v>
      </c>
      <c r="E76" s="37"/>
      <c r="F76" s="37"/>
      <c r="G76" s="37"/>
      <c r="H76" s="37"/>
      <c r="I76" s="37"/>
      <c r="J76" s="37"/>
      <c r="K76" s="38"/>
      <c r="L76" s="94"/>
      <c r="M76" s="37"/>
    </row>
    <row r="77" spans="1:13" ht="18" x14ac:dyDescent="0.4">
      <c r="A77" s="6" t="s">
        <v>150</v>
      </c>
      <c r="B77" s="37"/>
      <c r="C77" s="37"/>
      <c r="D77" s="37">
        <f t="shared" si="15"/>
        <v>0</v>
      </c>
      <c r="E77" s="37"/>
      <c r="F77" s="37"/>
      <c r="G77" s="37"/>
      <c r="H77" s="37"/>
      <c r="I77" s="37"/>
      <c r="J77" s="37"/>
      <c r="K77" s="38"/>
      <c r="L77" s="94"/>
      <c r="M77" s="37"/>
    </row>
    <row r="78" spans="1:13" ht="18" x14ac:dyDescent="0.4">
      <c r="A78" s="6" t="s">
        <v>151</v>
      </c>
      <c r="B78" s="37"/>
      <c r="C78" s="37"/>
      <c r="D78" s="37">
        <f t="shared" si="15"/>
        <v>0</v>
      </c>
      <c r="E78" s="37"/>
      <c r="F78" s="37"/>
      <c r="G78" s="37"/>
      <c r="H78" s="37"/>
      <c r="I78" s="37"/>
      <c r="J78" s="37"/>
      <c r="K78" s="38"/>
      <c r="L78" s="94"/>
      <c r="M78" s="37"/>
    </row>
    <row r="79" spans="1:13" ht="18" x14ac:dyDescent="0.4">
      <c r="A79" s="6" t="s">
        <v>152</v>
      </c>
      <c r="B79" s="37"/>
      <c r="C79" s="34"/>
      <c r="D79" s="37">
        <f t="shared" si="15"/>
        <v>0</v>
      </c>
      <c r="E79" s="34"/>
      <c r="F79" s="34"/>
      <c r="G79" s="34"/>
      <c r="H79" s="34"/>
      <c r="I79" s="34"/>
      <c r="J79" s="34"/>
      <c r="K79" s="45"/>
      <c r="L79" s="92"/>
      <c r="M79" s="34"/>
    </row>
    <row r="80" spans="1:13" ht="18" x14ac:dyDescent="0.4">
      <c r="A80" s="17"/>
      <c r="B80" s="37"/>
      <c r="C80" s="37"/>
      <c r="D80" s="37"/>
      <c r="E80" s="37"/>
      <c r="F80" s="37"/>
      <c r="G80" s="37"/>
      <c r="H80" s="37"/>
      <c r="I80" s="37"/>
      <c r="J80" s="37"/>
      <c r="K80" s="38"/>
      <c r="L80" s="94"/>
      <c r="M80" s="37"/>
    </row>
    <row r="81" spans="1:13" ht="17.5" x14ac:dyDescent="0.35">
      <c r="A81" s="15" t="s">
        <v>53</v>
      </c>
      <c r="B81" s="34">
        <f>SUM(B82:B87)</f>
        <v>0</v>
      </c>
      <c r="C81" s="52">
        <f t="shared" ref="C81:M81" si="16">SUM(C82:C87)</f>
        <v>0</v>
      </c>
      <c r="D81" s="52">
        <f t="shared" si="16"/>
        <v>0</v>
      </c>
      <c r="E81" s="52">
        <f t="shared" si="16"/>
        <v>0</v>
      </c>
      <c r="F81" s="52">
        <f t="shared" si="16"/>
        <v>0</v>
      </c>
      <c r="G81" s="52">
        <f t="shared" si="16"/>
        <v>0</v>
      </c>
      <c r="H81" s="52">
        <f t="shared" si="16"/>
        <v>0</v>
      </c>
      <c r="I81" s="52">
        <f t="shared" si="16"/>
        <v>0</v>
      </c>
      <c r="J81" s="52">
        <f t="shared" si="16"/>
        <v>0</v>
      </c>
      <c r="K81" s="102">
        <f t="shared" si="16"/>
        <v>0</v>
      </c>
      <c r="L81" s="103">
        <f t="shared" si="16"/>
        <v>0</v>
      </c>
      <c r="M81" s="52">
        <f t="shared" si="16"/>
        <v>0</v>
      </c>
    </row>
    <row r="82" spans="1:13" ht="18" x14ac:dyDescent="0.4">
      <c r="A82" s="6" t="s">
        <v>407</v>
      </c>
      <c r="B82" s="37"/>
      <c r="C82" s="37"/>
      <c r="D82" s="37">
        <f t="shared" ref="D82:D87" si="17">SUM(E82:K82)</f>
        <v>0</v>
      </c>
      <c r="E82" s="37"/>
      <c r="F82" s="37"/>
      <c r="G82" s="37"/>
      <c r="H82" s="37"/>
      <c r="I82" s="37"/>
      <c r="J82" s="37"/>
      <c r="K82" s="38"/>
      <c r="L82" s="94"/>
      <c r="M82" s="37"/>
    </row>
    <row r="83" spans="1:13" ht="18" x14ac:dyDescent="0.4">
      <c r="A83" s="6" t="s">
        <v>118</v>
      </c>
      <c r="B83" s="37"/>
      <c r="C83" s="37"/>
      <c r="D83" s="37">
        <f t="shared" si="17"/>
        <v>0</v>
      </c>
      <c r="E83" s="37"/>
      <c r="F83" s="37"/>
      <c r="G83" s="37"/>
      <c r="H83" s="37"/>
      <c r="I83" s="37"/>
      <c r="J83" s="37"/>
      <c r="K83" s="38"/>
      <c r="L83" s="94"/>
      <c r="M83" s="37"/>
    </row>
    <row r="84" spans="1:13" ht="18" x14ac:dyDescent="0.4">
      <c r="A84" s="16" t="s">
        <v>173</v>
      </c>
      <c r="B84" s="37"/>
      <c r="C84" s="37"/>
      <c r="D84" s="37">
        <f t="shared" si="17"/>
        <v>0</v>
      </c>
      <c r="E84" s="37"/>
      <c r="F84" s="37"/>
      <c r="G84" s="37"/>
      <c r="H84" s="37"/>
      <c r="I84" s="37"/>
      <c r="J84" s="37"/>
      <c r="K84" s="38"/>
      <c r="L84" s="94"/>
      <c r="M84" s="37"/>
    </row>
    <row r="85" spans="1:13" ht="18" x14ac:dyDescent="0.4">
      <c r="A85" s="6" t="s">
        <v>153</v>
      </c>
      <c r="B85" s="37"/>
      <c r="C85" s="37"/>
      <c r="D85" s="37">
        <f t="shared" si="17"/>
        <v>0</v>
      </c>
      <c r="E85" s="37"/>
      <c r="F85" s="37"/>
      <c r="G85" s="37"/>
      <c r="H85" s="37"/>
      <c r="I85" s="37"/>
      <c r="J85" s="37"/>
      <c r="K85" s="38"/>
      <c r="L85" s="94"/>
      <c r="M85" s="37"/>
    </row>
    <row r="86" spans="1:13" ht="18" x14ac:dyDescent="0.4">
      <c r="A86" s="6" t="s">
        <v>154</v>
      </c>
      <c r="B86" s="37"/>
      <c r="C86" s="37"/>
      <c r="D86" s="37">
        <f t="shared" si="17"/>
        <v>0</v>
      </c>
      <c r="E86" s="37"/>
      <c r="F86" s="37"/>
      <c r="G86" s="37"/>
      <c r="H86" s="37"/>
      <c r="I86" s="37"/>
      <c r="J86" s="37"/>
      <c r="K86" s="38"/>
      <c r="L86" s="94"/>
      <c r="M86" s="37"/>
    </row>
    <row r="87" spans="1:13" ht="18" x14ac:dyDescent="0.4">
      <c r="A87" s="6" t="s">
        <v>155</v>
      </c>
      <c r="B87" s="37"/>
      <c r="C87" s="34"/>
      <c r="D87" s="37">
        <f t="shared" si="17"/>
        <v>0</v>
      </c>
      <c r="E87" s="34"/>
      <c r="F87" s="34"/>
      <c r="G87" s="34"/>
      <c r="H87" s="34"/>
      <c r="I87" s="34"/>
      <c r="J87" s="34"/>
      <c r="K87" s="45"/>
      <c r="L87" s="92"/>
      <c r="M87" s="34"/>
    </row>
    <row r="88" spans="1:13" ht="18" x14ac:dyDescent="0.4">
      <c r="A88" s="17"/>
      <c r="B88" s="37"/>
      <c r="C88" s="37"/>
      <c r="D88" s="37"/>
      <c r="E88" s="37"/>
      <c r="F88" s="37"/>
      <c r="G88" s="37"/>
      <c r="H88" s="37"/>
      <c r="I88" s="37"/>
      <c r="J88" s="37"/>
      <c r="K88" s="38"/>
      <c r="L88" s="94"/>
      <c r="M88" s="37"/>
    </row>
    <row r="89" spans="1:13" ht="17.5" x14ac:dyDescent="0.35">
      <c r="A89" s="15" t="s">
        <v>16</v>
      </c>
      <c r="B89" s="52">
        <f>SUM(B90:B97)</f>
        <v>0</v>
      </c>
      <c r="C89" s="52">
        <f t="shared" ref="C89:M89" si="18">SUM(C90:C97)</f>
        <v>0</v>
      </c>
      <c r="D89" s="52">
        <f t="shared" si="18"/>
        <v>0</v>
      </c>
      <c r="E89" s="52">
        <f t="shared" si="18"/>
        <v>0</v>
      </c>
      <c r="F89" s="52">
        <f t="shared" si="18"/>
        <v>0</v>
      </c>
      <c r="G89" s="52">
        <f t="shared" si="18"/>
        <v>0</v>
      </c>
      <c r="H89" s="52">
        <f t="shared" si="18"/>
        <v>0</v>
      </c>
      <c r="I89" s="52">
        <f t="shared" si="18"/>
        <v>0</v>
      </c>
      <c r="J89" s="52">
        <f t="shared" si="18"/>
        <v>0</v>
      </c>
      <c r="K89" s="102">
        <f t="shared" si="18"/>
        <v>0</v>
      </c>
      <c r="L89" s="103">
        <f t="shared" si="18"/>
        <v>0</v>
      </c>
      <c r="M89" s="52">
        <f t="shared" si="18"/>
        <v>0</v>
      </c>
    </row>
    <row r="90" spans="1:13" ht="18" x14ac:dyDescent="0.4">
      <c r="A90" s="16" t="s">
        <v>174</v>
      </c>
      <c r="B90" s="37"/>
      <c r="C90" s="37"/>
      <c r="D90" s="37">
        <f t="shared" ref="D90:D97" si="19">SUM(E90:K90)</f>
        <v>0</v>
      </c>
      <c r="E90" s="37"/>
      <c r="F90" s="37"/>
      <c r="G90" s="37"/>
      <c r="H90" s="37"/>
      <c r="I90" s="37"/>
      <c r="J90" s="37"/>
      <c r="K90" s="38"/>
      <c r="L90" s="94"/>
      <c r="M90" s="37"/>
    </row>
    <row r="91" spans="1:13" ht="18" x14ac:dyDescent="0.4">
      <c r="A91" s="6" t="s">
        <v>156</v>
      </c>
      <c r="B91" s="37"/>
      <c r="C91" s="37"/>
      <c r="D91" s="37">
        <f t="shared" si="19"/>
        <v>0</v>
      </c>
      <c r="E91" s="37"/>
      <c r="F91" s="37"/>
      <c r="G91" s="37"/>
      <c r="H91" s="37"/>
      <c r="I91" s="37"/>
      <c r="J91" s="37"/>
      <c r="K91" s="38"/>
      <c r="L91" s="94"/>
      <c r="M91" s="37"/>
    </row>
    <row r="92" spans="1:13" ht="18" x14ac:dyDescent="0.4">
      <c r="A92" s="6" t="s">
        <v>157</v>
      </c>
      <c r="B92" s="37"/>
      <c r="C92" s="37"/>
      <c r="D92" s="37">
        <f t="shared" si="19"/>
        <v>0</v>
      </c>
      <c r="E92" s="37"/>
      <c r="F92" s="37"/>
      <c r="G92" s="37"/>
      <c r="H92" s="37"/>
      <c r="I92" s="37"/>
      <c r="J92" s="37"/>
      <c r="K92" s="38"/>
      <c r="L92" s="94"/>
      <c r="M92" s="37"/>
    </row>
    <row r="93" spans="1:13" ht="18" x14ac:dyDescent="0.4">
      <c r="A93" s="18" t="s">
        <v>158</v>
      </c>
      <c r="B93" s="37"/>
      <c r="C93" s="37"/>
      <c r="D93" s="37">
        <f t="shared" si="19"/>
        <v>0</v>
      </c>
      <c r="E93" s="37"/>
      <c r="F93" s="37"/>
      <c r="G93" s="37"/>
      <c r="H93" s="37"/>
      <c r="I93" s="37"/>
      <c r="J93" s="37"/>
      <c r="K93" s="38"/>
      <c r="L93" s="94"/>
      <c r="M93" s="37"/>
    </row>
    <row r="94" spans="1:13" ht="18" x14ac:dyDescent="0.4">
      <c r="A94" s="6" t="s">
        <v>159</v>
      </c>
      <c r="B94" s="37"/>
      <c r="C94" s="37"/>
      <c r="D94" s="37">
        <f t="shared" si="19"/>
        <v>0</v>
      </c>
      <c r="E94" s="37"/>
      <c r="F94" s="37"/>
      <c r="G94" s="37"/>
      <c r="H94" s="37"/>
      <c r="I94" s="37"/>
      <c r="J94" s="37"/>
      <c r="K94" s="38"/>
      <c r="L94" s="94"/>
      <c r="M94" s="37"/>
    </row>
    <row r="95" spans="1:13" ht="18" x14ac:dyDescent="0.4">
      <c r="A95" s="6" t="s">
        <v>160</v>
      </c>
      <c r="B95" s="37"/>
      <c r="C95" s="37"/>
      <c r="D95" s="37">
        <f t="shared" si="19"/>
        <v>0</v>
      </c>
      <c r="E95" s="37"/>
      <c r="F95" s="37"/>
      <c r="G95" s="37"/>
      <c r="H95" s="37"/>
      <c r="I95" s="37"/>
      <c r="J95" s="37"/>
      <c r="K95" s="38"/>
      <c r="L95" s="94"/>
      <c r="M95" s="37"/>
    </row>
    <row r="96" spans="1:13" ht="18" x14ac:dyDescent="0.4">
      <c r="A96" s="6" t="s">
        <v>161</v>
      </c>
      <c r="B96" s="37"/>
      <c r="C96" s="37"/>
      <c r="D96" s="37">
        <f t="shared" si="19"/>
        <v>0</v>
      </c>
      <c r="E96" s="37"/>
      <c r="F96" s="37"/>
      <c r="G96" s="37"/>
      <c r="H96" s="37"/>
      <c r="I96" s="37"/>
      <c r="J96" s="37"/>
      <c r="K96" s="38"/>
      <c r="L96" s="94"/>
      <c r="M96" s="37"/>
    </row>
    <row r="97" spans="1:13" ht="18" x14ac:dyDescent="0.4">
      <c r="A97" s="6" t="s">
        <v>162</v>
      </c>
      <c r="B97" s="37"/>
      <c r="C97" s="34"/>
      <c r="D97" s="37">
        <f t="shared" si="19"/>
        <v>0</v>
      </c>
      <c r="E97" s="34"/>
      <c r="F97" s="34"/>
      <c r="G97" s="34"/>
      <c r="H97" s="34"/>
      <c r="I97" s="34"/>
      <c r="J97" s="34"/>
      <c r="K97" s="45"/>
      <c r="L97" s="92"/>
      <c r="M97" s="34"/>
    </row>
    <row r="98" spans="1:13" ht="18" x14ac:dyDescent="0.4">
      <c r="A98" s="17"/>
      <c r="B98" s="37"/>
      <c r="C98" s="37"/>
      <c r="D98" s="37"/>
      <c r="E98" s="37"/>
      <c r="F98" s="37"/>
      <c r="G98" s="37"/>
      <c r="H98" s="37"/>
      <c r="I98" s="37"/>
      <c r="J98" s="37"/>
      <c r="K98" s="38"/>
      <c r="L98" s="94"/>
      <c r="M98" s="37"/>
    </row>
    <row r="99" spans="1:13" ht="17.5" x14ac:dyDescent="0.35">
      <c r="A99" s="15" t="s">
        <v>54</v>
      </c>
      <c r="B99" s="34">
        <f>SUM(B100:B101)</f>
        <v>0</v>
      </c>
      <c r="C99" s="52">
        <f t="shared" ref="C99:M99" si="20">SUM(C100:C101)</f>
        <v>0</v>
      </c>
      <c r="D99" s="52">
        <f t="shared" si="20"/>
        <v>0</v>
      </c>
      <c r="E99" s="52">
        <f t="shared" si="20"/>
        <v>0</v>
      </c>
      <c r="F99" s="52">
        <f t="shared" si="20"/>
        <v>0</v>
      </c>
      <c r="G99" s="52">
        <f t="shared" si="20"/>
        <v>0</v>
      </c>
      <c r="H99" s="52">
        <f t="shared" si="20"/>
        <v>0</v>
      </c>
      <c r="I99" s="52">
        <f t="shared" si="20"/>
        <v>0</v>
      </c>
      <c r="J99" s="52">
        <f t="shared" si="20"/>
        <v>0</v>
      </c>
      <c r="K99" s="102">
        <f t="shared" si="20"/>
        <v>0</v>
      </c>
      <c r="L99" s="103">
        <f t="shared" si="20"/>
        <v>0</v>
      </c>
      <c r="M99" s="52">
        <f t="shared" si="20"/>
        <v>0</v>
      </c>
    </row>
    <row r="100" spans="1:13" ht="18" x14ac:dyDescent="0.4">
      <c r="A100" s="6" t="s">
        <v>408</v>
      </c>
      <c r="B100" s="37"/>
      <c r="C100" s="37"/>
      <c r="D100" s="37">
        <f>SUM(E100:K100)</f>
        <v>0</v>
      </c>
      <c r="E100" s="37"/>
      <c r="F100" s="37"/>
      <c r="G100" s="37"/>
      <c r="H100" s="37"/>
      <c r="I100" s="37"/>
      <c r="J100" s="37"/>
      <c r="K100" s="38"/>
      <c r="L100" s="94"/>
      <c r="M100" s="37"/>
    </row>
    <row r="101" spans="1:13" ht="18" x14ac:dyDescent="0.4">
      <c r="A101" s="6" t="s">
        <v>163</v>
      </c>
      <c r="B101" s="37"/>
      <c r="C101" s="34"/>
      <c r="D101" s="37">
        <f>SUM(E101:K101)</f>
        <v>0</v>
      </c>
      <c r="E101" s="34"/>
      <c r="F101" s="34"/>
      <c r="G101" s="34"/>
      <c r="H101" s="34"/>
      <c r="I101" s="34"/>
      <c r="J101" s="34"/>
      <c r="K101" s="45"/>
      <c r="L101" s="92"/>
      <c r="M101" s="34"/>
    </row>
    <row r="102" spans="1:13" ht="18" x14ac:dyDescent="0.4">
      <c r="A102" s="17"/>
      <c r="B102" s="37"/>
      <c r="C102" s="37"/>
      <c r="D102" s="37"/>
      <c r="E102" s="37"/>
      <c r="F102" s="37"/>
      <c r="G102" s="37"/>
      <c r="H102" s="37"/>
      <c r="I102" s="37"/>
      <c r="J102" s="37"/>
      <c r="K102" s="38"/>
      <c r="L102" s="94"/>
      <c r="M102" s="37"/>
    </row>
    <row r="103" spans="1:13" ht="17.5" x14ac:dyDescent="0.35">
      <c r="A103" s="15" t="s">
        <v>55</v>
      </c>
      <c r="B103" s="34">
        <f>SUM(B104:B108)</f>
        <v>0</v>
      </c>
      <c r="C103" s="52">
        <f t="shared" ref="C103:M103" si="21">SUM(C104:C108)</f>
        <v>0</v>
      </c>
      <c r="D103" s="52">
        <f t="shared" si="21"/>
        <v>0</v>
      </c>
      <c r="E103" s="52">
        <f t="shared" si="21"/>
        <v>0</v>
      </c>
      <c r="F103" s="52">
        <f t="shared" si="21"/>
        <v>0</v>
      </c>
      <c r="G103" s="52">
        <f t="shared" si="21"/>
        <v>0</v>
      </c>
      <c r="H103" s="52">
        <f t="shared" si="21"/>
        <v>0</v>
      </c>
      <c r="I103" s="52">
        <f t="shared" si="21"/>
        <v>0</v>
      </c>
      <c r="J103" s="52">
        <f t="shared" si="21"/>
        <v>0</v>
      </c>
      <c r="K103" s="102">
        <f t="shared" si="21"/>
        <v>0</v>
      </c>
      <c r="L103" s="103">
        <f t="shared" si="21"/>
        <v>0</v>
      </c>
      <c r="M103" s="52">
        <f t="shared" si="21"/>
        <v>0</v>
      </c>
    </row>
    <row r="104" spans="1:13" ht="18" x14ac:dyDescent="0.4">
      <c r="A104" s="6" t="s">
        <v>164</v>
      </c>
      <c r="B104" s="37"/>
      <c r="C104" s="37"/>
      <c r="D104" s="37">
        <f>SUM(E104:K104)</f>
        <v>0</v>
      </c>
      <c r="E104" s="37"/>
      <c r="F104" s="37"/>
      <c r="G104" s="37"/>
      <c r="H104" s="37"/>
      <c r="I104" s="37"/>
      <c r="J104" s="37"/>
      <c r="K104" s="38"/>
      <c r="L104" s="94"/>
      <c r="M104" s="37"/>
    </row>
    <row r="105" spans="1:13" ht="18" x14ac:dyDescent="0.4">
      <c r="A105" s="6" t="s">
        <v>117</v>
      </c>
      <c r="B105" s="37"/>
      <c r="C105" s="37"/>
      <c r="D105" s="37">
        <f>SUM(E105:K105)</f>
        <v>0</v>
      </c>
      <c r="E105" s="37"/>
      <c r="F105" s="37"/>
      <c r="G105" s="37"/>
      <c r="H105" s="37"/>
      <c r="I105" s="37"/>
      <c r="J105" s="37"/>
      <c r="K105" s="38"/>
      <c r="L105" s="94"/>
      <c r="M105" s="37"/>
    </row>
    <row r="106" spans="1:13" ht="18" x14ac:dyDescent="0.4">
      <c r="A106" s="6" t="s">
        <v>409</v>
      </c>
      <c r="B106" s="37"/>
      <c r="C106" s="37"/>
      <c r="D106" s="37">
        <f>SUM(E106:K106)</f>
        <v>0</v>
      </c>
      <c r="E106" s="37"/>
      <c r="F106" s="37"/>
      <c r="G106" s="37"/>
      <c r="H106" s="37"/>
      <c r="I106" s="37"/>
      <c r="J106" s="37"/>
      <c r="K106" s="38"/>
      <c r="L106" s="94"/>
      <c r="M106" s="37"/>
    </row>
    <row r="107" spans="1:13" ht="18" x14ac:dyDescent="0.4">
      <c r="A107" s="6" t="s">
        <v>165</v>
      </c>
      <c r="B107" s="37"/>
      <c r="C107" s="35"/>
      <c r="D107" s="37">
        <f>SUM(E107:K107)</f>
        <v>0</v>
      </c>
      <c r="E107" s="35"/>
      <c r="F107" s="35"/>
      <c r="G107" s="35"/>
      <c r="H107" s="35"/>
      <c r="I107" s="35"/>
      <c r="J107" s="35"/>
      <c r="K107" s="36"/>
      <c r="L107" s="93"/>
      <c r="M107" s="35"/>
    </row>
    <row r="108" spans="1:13" ht="18" x14ac:dyDescent="0.4">
      <c r="A108" s="6" t="s">
        <v>410</v>
      </c>
      <c r="B108" s="37"/>
      <c r="C108" s="34"/>
      <c r="D108" s="37">
        <f>SUM(E108:K108)</f>
        <v>0</v>
      </c>
      <c r="E108" s="34"/>
      <c r="F108" s="34"/>
      <c r="G108" s="34"/>
      <c r="H108" s="34"/>
      <c r="I108" s="34"/>
      <c r="J108" s="34"/>
      <c r="K108" s="45"/>
      <c r="L108" s="92"/>
      <c r="M108" s="34"/>
    </row>
    <row r="109" spans="1:13" ht="18" x14ac:dyDescent="0.4">
      <c r="A109" s="17"/>
      <c r="B109" s="35"/>
      <c r="C109" s="37"/>
      <c r="D109" s="37"/>
      <c r="E109" s="37"/>
      <c r="F109" s="37"/>
      <c r="G109" s="37"/>
      <c r="H109" s="37"/>
      <c r="I109" s="37"/>
      <c r="J109" s="37"/>
      <c r="K109" s="38"/>
      <c r="L109" s="94"/>
      <c r="M109" s="37"/>
    </row>
    <row r="110" spans="1:13" ht="17.5" x14ac:dyDescent="0.35">
      <c r="A110" s="15" t="s">
        <v>56</v>
      </c>
      <c r="B110" s="34">
        <f>SUM(B111:B113)</f>
        <v>0</v>
      </c>
      <c r="C110" s="52">
        <f t="shared" ref="C110:M110" si="22">SUM(C111:C113)</f>
        <v>0</v>
      </c>
      <c r="D110" s="52">
        <f t="shared" si="22"/>
        <v>0</v>
      </c>
      <c r="E110" s="52">
        <f t="shared" si="22"/>
        <v>0</v>
      </c>
      <c r="F110" s="52">
        <f t="shared" si="22"/>
        <v>0</v>
      </c>
      <c r="G110" s="52">
        <f t="shared" si="22"/>
        <v>0</v>
      </c>
      <c r="H110" s="52">
        <f t="shared" si="22"/>
        <v>0</v>
      </c>
      <c r="I110" s="52">
        <f t="shared" si="22"/>
        <v>0</v>
      </c>
      <c r="J110" s="52">
        <f t="shared" si="22"/>
        <v>0</v>
      </c>
      <c r="K110" s="102">
        <f t="shared" si="22"/>
        <v>0</v>
      </c>
      <c r="L110" s="103">
        <f t="shared" si="22"/>
        <v>0</v>
      </c>
      <c r="M110" s="52">
        <f t="shared" si="22"/>
        <v>0</v>
      </c>
    </row>
    <row r="111" spans="1:13" ht="18" x14ac:dyDescent="0.4">
      <c r="A111" s="6" t="s">
        <v>411</v>
      </c>
      <c r="B111" s="37"/>
      <c r="C111" s="37"/>
      <c r="D111" s="37">
        <f>SUM(E111:K111)</f>
        <v>0</v>
      </c>
      <c r="E111" s="37"/>
      <c r="F111" s="37"/>
      <c r="G111" s="37"/>
      <c r="H111" s="37"/>
      <c r="I111" s="37"/>
      <c r="J111" s="37"/>
      <c r="K111" s="38"/>
      <c r="L111" s="94"/>
      <c r="M111" s="37"/>
    </row>
    <row r="112" spans="1:13" ht="18" x14ac:dyDescent="0.4">
      <c r="A112" s="6" t="s">
        <v>166</v>
      </c>
      <c r="B112" s="37"/>
      <c r="C112" s="37"/>
      <c r="D112" s="37">
        <f>SUM(E112:K112)</f>
        <v>0</v>
      </c>
      <c r="E112" s="37"/>
      <c r="F112" s="37"/>
      <c r="G112" s="37"/>
      <c r="H112" s="37"/>
      <c r="I112" s="37"/>
      <c r="J112" s="37"/>
      <c r="K112" s="38"/>
      <c r="L112" s="94"/>
      <c r="M112" s="37"/>
    </row>
    <row r="113" spans="1:13" ht="18" x14ac:dyDescent="0.4">
      <c r="A113" s="6" t="s">
        <v>167</v>
      </c>
      <c r="B113" s="37"/>
      <c r="C113" s="34"/>
      <c r="D113" s="37">
        <f>SUM(E113:K113)</f>
        <v>0</v>
      </c>
      <c r="E113" s="34"/>
      <c r="F113" s="34"/>
      <c r="G113" s="34"/>
      <c r="H113" s="34"/>
      <c r="I113" s="34"/>
      <c r="J113" s="34"/>
      <c r="K113" s="45"/>
      <c r="L113" s="92"/>
      <c r="M113" s="34"/>
    </row>
    <row r="114" spans="1:13" ht="18" x14ac:dyDescent="0.4">
      <c r="A114" s="17"/>
      <c r="B114" s="37"/>
      <c r="C114" s="37"/>
      <c r="D114" s="37"/>
      <c r="E114" s="37"/>
      <c r="F114" s="37"/>
      <c r="G114" s="37"/>
      <c r="H114" s="37"/>
      <c r="I114" s="37"/>
      <c r="J114" s="37"/>
      <c r="K114" s="38"/>
      <c r="L114" s="94"/>
      <c r="M114" s="37"/>
    </row>
    <row r="115" spans="1:13" ht="17.5" x14ac:dyDescent="0.35">
      <c r="A115" s="15" t="s">
        <v>57</v>
      </c>
      <c r="B115" s="34">
        <f>SUM(B116:B118)</f>
        <v>0</v>
      </c>
      <c r="C115" s="52">
        <f t="shared" ref="C115:M115" si="23">SUM(C116:C118)</f>
        <v>0</v>
      </c>
      <c r="D115" s="52">
        <f t="shared" si="23"/>
        <v>0</v>
      </c>
      <c r="E115" s="52">
        <f t="shared" si="23"/>
        <v>0</v>
      </c>
      <c r="F115" s="52">
        <f t="shared" si="23"/>
        <v>0</v>
      </c>
      <c r="G115" s="52">
        <f t="shared" si="23"/>
        <v>0</v>
      </c>
      <c r="H115" s="52">
        <f t="shared" si="23"/>
        <v>0</v>
      </c>
      <c r="I115" s="52">
        <f t="shared" si="23"/>
        <v>0</v>
      </c>
      <c r="J115" s="52">
        <f t="shared" si="23"/>
        <v>0</v>
      </c>
      <c r="K115" s="102">
        <f t="shared" si="23"/>
        <v>0</v>
      </c>
      <c r="L115" s="103">
        <f t="shared" si="23"/>
        <v>0</v>
      </c>
      <c r="M115" s="52">
        <f t="shared" si="23"/>
        <v>0</v>
      </c>
    </row>
    <row r="116" spans="1:13" ht="18" x14ac:dyDescent="0.4">
      <c r="A116" s="16" t="s">
        <v>412</v>
      </c>
      <c r="B116" s="37"/>
      <c r="C116" s="49"/>
      <c r="D116" s="37">
        <f>SUM(E116:K116)</f>
        <v>0</v>
      </c>
      <c r="E116" s="49"/>
      <c r="F116" s="49"/>
      <c r="G116" s="49"/>
      <c r="H116" s="49"/>
      <c r="I116" s="49"/>
      <c r="J116" s="49"/>
      <c r="K116" s="50"/>
      <c r="L116" s="104"/>
      <c r="M116" s="49"/>
    </row>
    <row r="117" spans="1:13" ht="18" x14ac:dyDescent="0.4">
      <c r="A117" s="6" t="s">
        <v>168</v>
      </c>
      <c r="B117" s="37"/>
      <c r="C117" s="49"/>
      <c r="D117" s="37">
        <f>SUM(E117:K117)</f>
        <v>0</v>
      </c>
      <c r="E117" s="49"/>
      <c r="F117" s="49"/>
      <c r="G117" s="49"/>
      <c r="H117" s="49"/>
      <c r="I117" s="49"/>
      <c r="J117" s="49"/>
      <c r="K117" s="50"/>
      <c r="L117" s="104"/>
      <c r="M117" s="49"/>
    </row>
    <row r="118" spans="1:13" ht="18" x14ac:dyDescent="0.4">
      <c r="A118" s="16" t="s">
        <v>175</v>
      </c>
      <c r="B118" s="49"/>
      <c r="C118" s="35"/>
      <c r="D118" s="37">
        <f>SUM(E118:K118)</f>
        <v>0</v>
      </c>
      <c r="E118" s="35"/>
      <c r="F118" s="35"/>
      <c r="G118" s="35"/>
      <c r="H118" s="35"/>
      <c r="I118" s="35"/>
      <c r="J118" s="35"/>
      <c r="K118" s="36"/>
      <c r="L118" s="93"/>
      <c r="M118" s="35"/>
    </row>
    <row r="119" spans="1:13" ht="18" x14ac:dyDescent="0.4">
      <c r="A119" s="41"/>
      <c r="B119" s="47"/>
      <c r="C119" s="90"/>
      <c r="D119" s="90"/>
      <c r="E119" s="90"/>
      <c r="F119" s="90"/>
      <c r="G119" s="90"/>
      <c r="H119" s="90"/>
      <c r="I119" s="90"/>
      <c r="J119" s="90"/>
      <c r="K119" s="91"/>
      <c r="L119" s="96"/>
      <c r="M119" s="90"/>
    </row>
    <row r="120" spans="1:13" ht="15.5" x14ac:dyDescent="0.35">
      <c r="A120" s="62" t="s">
        <v>423</v>
      </c>
    </row>
  </sheetData>
  <mergeCells count="12">
    <mergeCell ref="M8:M9"/>
    <mergeCell ref="A6:M6"/>
    <mergeCell ref="C1:F1"/>
    <mergeCell ref="D8:D9"/>
    <mergeCell ref="E8:K8"/>
    <mergeCell ref="A3:M3"/>
    <mergeCell ref="A4:M4"/>
    <mergeCell ref="A5:M5"/>
    <mergeCell ref="A8:A9"/>
    <mergeCell ref="B8:B9"/>
    <mergeCell ref="C8:C9"/>
    <mergeCell ref="L8:L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H191"/>
  <sheetViews>
    <sheetView workbookViewId="0">
      <selection activeCell="A6" sqref="A6:H6"/>
    </sheetView>
  </sheetViews>
  <sheetFormatPr baseColWidth="10" defaultColWidth="9.08984375" defaultRowHeight="15.5" x14ac:dyDescent="0.35"/>
  <cols>
    <col min="1" max="1" width="64.6328125" style="72" customWidth="1"/>
    <col min="2" max="5" width="20.6328125" style="72" customWidth="1"/>
    <col min="6" max="6" width="15.90625" style="72" customWidth="1"/>
    <col min="7" max="7" width="17.08984375" style="72" customWidth="1"/>
    <col min="8" max="8" width="14.453125" style="72" customWidth="1"/>
    <col min="9" max="16384" width="9.08984375" style="72"/>
  </cols>
  <sheetData>
    <row r="1" spans="1:8" x14ac:dyDescent="0.35">
      <c r="A1" s="71" t="s">
        <v>115</v>
      </c>
      <c r="B1" s="322"/>
      <c r="C1" s="322"/>
      <c r="D1" s="322"/>
      <c r="E1" s="322"/>
    </row>
    <row r="2" spans="1:8" x14ac:dyDescent="0.35">
      <c r="A2" s="73"/>
      <c r="B2" s="73"/>
      <c r="C2" s="73"/>
      <c r="D2" s="73"/>
      <c r="E2" s="73"/>
    </row>
    <row r="3" spans="1:8" x14ac:dyDescent="0.35">
      <c r="A3" s="332" t="s">
        <v>337</v>
      </c>
      <c r="B3" s="332"/>
      <c r="C3" s="332"/>
      <c r="D3" s="332"/>
      <c r="E3" s="332"/>
      <c r="F3" s="332"/>
      <c r="G3" s="332"/>
      <c r="H3" s="332"/>
    </row>
    <row r="4" spans="1:8" x14ac:dyDescent="0.35">
      <c r="A4" s="332" t="s">
        <v>184</v>
      </c>
      <c r="B4" s="332"/>
      <c r="C4" s="332"/>
      <c r="D4" s="332"/>
      <c r="E4" s="332"/>
      <c r="F4" s="332"/>
      <c r="G4" s="332"/>
      <c r="H4" s="332"/>
    </row>
    <row r="5" spans="1:8" x14ac:dyDescent="0.35">
      <c r="A5" s="332" t="s">
        <v>183</v>
      </c>
      <c r="B5" s="332"/>
      <c r="C5" s="332"/>
      <c r="D5" s="332"/>
      <c r="E5" s="332"/>
      <c r="F5" s="332"/>
      <c r="G5" s="332"/>
      <c r="H5" s="332"/>
    </row>
    <row r="6" spans="1:8" x14ac:dyDescent="0.35">
      <c r="A6" s="332" t="s">
        <v>498</v>
      </c>
      <c r="B6" s="332"/>
      <c r="C6" s="332"/>
      <c r="D6" s="332"/>
      <c r="E6" s="332"/>
      <c r="F6" s="332"/>
      <c r="G6" s="332"/>
      <c r="H6" s="332"/>
    </row>
    <row r="8" spans="1:8" ht="52.25" customHeight="1" x14ac:dyDescent="0.35">
      <c r="A8" s="333" t="s">
        <v>187</v>
      </c>
      <c r="B8" s="335" t="s">
        <v>13</v>
      </c>
      <c r="C8" s="330" t="s">
        <v>182</v>
      </c>
      <c r="D8" s="331"/>
      <c r="E8" s="331"/>
      <c r="F8" s="330" t="s">
        <v>188</v>
      </c>
      <c r="G8" s="331"/>
      <c r="H8" s="331"/>
    </row>
    <row r="9" spans="1:8" x14ac:dyDescent="0.35">
      <c r="A9" s="334"/>
      <c r="B9" s="336"/>
      <c r="C9" s="75" t="s">
        <v>113</v>
      </c>
      <c r="D9" s="74" t="s">
        <v>7</v>
      </c>
      <c r="E9" s="74" t="s">
        <v>181</v>
      </c>
      <c r="F9" s="75" t="s">
        <v>113</v>
      </c>
      <c r="G9" s="74" t="s">
        <v>7</v>
      </c>
      <c r="H9" s="74" t="s">
        <v>181</v>
      </c>
    </row>
    <row r="10" spans="1:8" x14ac:dyDescent="0.35">
      <c r="B10" s="76"/>
      <c r="C10" s="83"/>
      <c r="D10" s="78"/>
      <c r="E10" s="78"/>
      <c r="F10" s="77"/>
      <c r="G10" s="78"/>
      <c r="H10" s="78"/>
    </row>
    <row r="11" spans="1:8" x14ac:dyDescent="0.35">
      <c r="A11" s="84" t="s">
        <v>13</v>
      </c>
      <c r="B11" s="85">
        <f t="shared" ref="B11:H11" si="0">SUM(B13:B190)</f>
        <v>4992</v>
      </c>
      <c r="C11" s="86">
        <f t="shared" si="0"/>
        <v>4588</v>
      </c>
      <c r="D11" s="86">
        <f t="shared" si="0"/>
        <v>191</v>
      </c>
      <c r="E11" s="86">
        <f t="shared" si="0"/>
        <v>84</v>
      </c>
      <c r="F11" s="86">
        <f t="shared" si="0"/>
        <v>117</v>
      </c>
      <c r="G11" s="86">
        <f t="shared" si="0"/>
        <v>4</v>
      </c>
      <c r="H11" s="86">
        <f t="shared" si="0"/>
        <v>8</v>
      </c>
    </row>
    <row r="12" spans="1:8" x14ac:dyDescent="0.35">
      <c r="A12" s="81"/>
      <c r="B12" s="77"/>
      <c r="C12" s="165"/>
      <c r="D12" s="165"/>
      <c r="E12" s="165"/>
      <c r="F12" s="165"/>
      <c r="G12" s="165"/>
      <c r="H12" s="165"/>
    </row>
    <row r="13" spans="1:8" x14ac:dyDescent="0.35">
      <c r="A13" s="82" t="s">
        <v>86</v>
      </c>
      <c r="B13" s="79">
        <f>SUM(C13:H13)</f>
        <v>2</v>
      </c>
      <c r="C13" s="166"/>
      <c r="D13" s="166"/>
      <c r="E13" s="166">
        <v>2</v>
      </c>
      <c r="F13" s="166"/>
      <c r="G13" s="166"/>
      <c r="H13" s="166"/>
    </row>
    <row r="14" spans="1:8" x14ac:dyDescent="0.35">
      <c r="A14" s="80" t="s">
        <v>189</v>
      </c>
      <c r="B14" s="79">
        <f t="shared" ref="B14:B77" si="1">SUM(C14:H14)</f>
        <v>0</v>
      </c>
      <c r="C14" s="166"/>
      <c r="D14" s="166"/>
      <c r="E14" s="166"/>
      <c r="F14" s="166"/>
      <c r="G14" s="166"/>
      <c r="H14" s="166"/>
    </row>
    <row r="15" spans="1:8" x14ac:dyDescent="0.35">
      <c r="A15" s="80" t="s">
        <v>87</v>
      </c>
      <c r="B15" s="79">
        <f t="shared" si="1"/>
        <v>209</v>
      </c>
      <c r="C15" s="166">
        <v>145</v>
      </c>
      <c r="D15" s="166">
        <v>21</v>
      </c>
      <c r="E15" s="166">
        <v>41</v>
      </c>
      <c r="F15" s="166">
        <v>2</v>
      </c>
      <c r="G15" s="166"/>
      <c r="H15" s="166"/>
    </row>
    <row r="16" spans="1:8" x14ac:dyDescent="0.35">
      <c r="A16" s="80" t="s">
        <v>83</v>
      </c>
      <c r="B16" s="79">
        <f t="shared" si="1"/>
        <v>0</v>
      </c>
      <c r="C16" s="166"/>
      <c r="D16" s="166"/>
      <c r="E16" s="166"/>
      <c r="F16" s="166"/>
      <c r="G16" s="166"/>
      <c r="H16" s="166"/>
    </row>
    <row r="17" spans="1:8" x14ac:dyDescent="0.35">
      <c r="A17" s="80" t="s">
        <v>190</v>
      </c>
      <c r="B17" s="79">
        <f t="shared" si="1"/>
        <v>1</v>
      </c>
      <c r="C17" s="166"/>
      <c r="D17" s="166"/>
      <c r="E17" s="166">
        <v>1</v>
      </c>
      <c r="F17" s="166"/>
      <c r="G17" s="166"/>
      <c r="H17" s="166"/>
    </row>
    <row r="18" spans="1:8" x14ac:dyDescent="0.35">
      <c r="A18" s="80" t="s">
        <v>191</v>
      </c>
      <c r="B18" s="79">
        <f t="shared" si="1"/>
        <v>0</v>
      </c>
      <c r="C18" s="166"/>
      <c r="D18" s="166"/>
      <c r="E18" s="166"/>
      <c r="F18" s="166"/>
      <c r="G18" s="166"/>
      <c r="H18" s="166"/>
    </row>
    <row r="19" spans="1:8" x14ac:dyDescent="0.35">
      <c r="A19" s="80" t="s">
        <v>192</v>
      </c>
      <c r="B19" s="79">
        <f t="shared" si="1"/>
        <v>0</v>
      </c>
      <c r="C19" s="166"/>
      <c r="D19" s="166"/>
      <c r="E19" s="166"/>
      <c r="F19" s="166"/>
      <c r="G19" s="166"/>
      <c r="H19" s="166"/>
    </row>
    <row r="20" spans="1:8" x14ac:dyDescent="0.35">
      <c r="A20" s="80" t="s">
        <v>193</v>
      </c>
      <c r="B20" s="79">
        <f t="shared" si="1"/>
        <v>2</v>
      </c>
      <c r="C20" s="166"/>
      <c r="D20" s="166"/>
      <c r="E20" s="166">
        <v>2</v>
      </c>
      <c r="F20" s="166"/>
      <c r="G20" s="166"/>
      <c r="H20" s="166"/>
    </row>
    <row r="21" spans="1:8" x14ac:dyDescent="0.35">
      <c r="A21" s="80" t="s">
        <v>194</v>
      </c>
      <c r="B21" s="79">
        <f t="shared" si="1"/>
        <v>0</v>
      </c>
      <c r="C21" s="166"/>
      <c r="D21" s="166"/>
      <c r="E21" s="166"/>
      <c r="F21" s="166"/>
      <c r="G21" s="166"/>
      <c r="H21" s="166"/>
    </row>
    <row r="22" spans="1:8" x14ac:dyDescent="0.35">
      <c r="A22" s="80" t="s">
        <v>88</v>
      </c>
      <c r="B22" s="79">
        <f t="shared" si="1"/>
        <v>268</v>
      </c>
      <c r="C22" s="166">
        <v>214</v>
      </c>
      <c r="D22" s="166">
        <v>54</v>
      </c>
      <c r="E22" s="166"/>
      <c r="F22" s="166"/>
      <c r="G22" s="166"/>
      <c r="H22" s="166"/>
    </row>
    <row r="23" spans="1:8" x14ac:dyDescent="0.35">
      <c r="A23" s="80" t="s">
        <v>195</v>
      </c>
      <c r="B23" s="79">
        <f t="shared" si="1"/>
        <v>0</v>
      </c>
      <c r="C23" s="166"/>
      <c r="D23" s="166"/>
      <c r="E23" s="166"/>
      <c r="F23" s="166"/>
      <c r="G23" s="166"/>
      <c r="H23" s="166"/>
    </row>
    <row r="24" spans="1:8" x14ac:dyDescent="0.35">
      <c r="A24" s="80" t="s">
        <v>196</v>
      </c>
      <c r="B24" s="79">
        <f t="shared" si="1"/>
        <v>0</v>
      </c>
      <c r="C24" s="166"/>
      <c r="D24" s="166"/>
      <c r="E24" s="166"/>
      <c r="F24" s="166"/>
      <c r="G24" s="166"/>
      <c r="H24" s="166"/>
    </row>
    <row r="25" spans="1:8" x14ac:dyDescent="0.35">
      <c r="A25" s="80" t="s">
        <v>197</v>
      </c>
      <c r="B25" s="79">
        <f t="shared" si="1"/>
        <v>0</v>
      </c>
      <c r="C25" s="166"/>
      <c r="D25" s="166"/>
      <c r="E25" s="166"/>
      <c r="F25" s="166"/>
      <c r="G25" s="166"/>
      <c r="H25" s="166"/>
    </row>
    <row r="26" spans="1:8" x14ac:dyDescent="0.35">
      <c r="A26" s="80" t="s">
        <v>198</v>
      </c>
      <c r="B26" s="79">
        <f t="shared" si="1"/>
        <v>0</v>
      </c>
      <c r="C26" s="166"/>
      <c r="D26" s="166"/>
      <c r="E26" s="166"/>
      <c r="F26" s="166"/>
      <c r="G26" s="166"/>
      <c r="H26" s="166"/>
    </row>
    <row r="27" spans="1:8" x14ac:dyDescent="0.35">
      <c r="A27" s="80" t="s">
        <v>199</v>
      </c>
      <c r="B27" s="79">
        <f t="shared" si="1"/>
        <v>0</v>
      </c>
      <c r="C27" s="166"/>
      <c r="D27" s="166"/>
      <c r="E27" s="166"/>
      <c r="F27" s="166"/>
      <c r="G27" s="166"/>
      <c r="H27" s="166"/>
    </row>
    <row r="28" spans="1:8" x14ac:dyDescent="0.35">
      <c r="A28" s="80" t="s">
        <v>200</v>
      </c>
      <c r="B28" s="79">
        <f t="shared" si="1"/>
        <v>0</v>
      </c>
      <c r="C28" s="166"/>
      <c r="D28" s="166"/>
      <c r="E28" s="166"/>
      <c r="F28" s="166"/>
      <c r="G28" s="166"/>
      <c r="H28" s="166"/>
    </row>
    <row r="29" spans="1:8" x14ac:dyDescent="0.35">
      <c r="A29" s="80" t="s">
        <v>201</v>
      </c>
      <c r="B29" s="79">
        <f t="shared" si="1"/>
        <v>0</v>
      </c>
      <c r="C29" s="166"/>
      <c r="D29" s="166"/>
      <c r="E29" s="166"/>
      <c r="F29" s="166"/>
      <c r="G29" s="166"/>
      <c r="H29" s="166"/>
    </row>
    <row r="30" spans="1:8" x14ac:dyDescent="0.35">
      <c r="A30" s="80" t="s">
        <v>202</v>
      </c>
      <c r="B30" s="79">
        <f t="shared" si="1"/>
        <v>0</v>
      </c>
      <c r="C30" s="166"/>
      <c r="D30" s="166"/>
      <c r="E30" s="166"/>
      <c r="F30" s="166"/>
      <c r="G30" s="166"/>
      <c r="H30" s="166"/>
    </row>
    <row r="31" spans="1:8" x14ac:dyDescent="0.35">
      <c r="A31" s="80" t="s">
        <v>203</v>
      </c>
      <c r="B31" s="79">
        <f t="shared" si="1"/>
        <v>0</v>
      </c>
      <c r="C31" s="166"/>
      <c r="D31" s="166"/>
      <c r="E31" s="166"/>
      <c r="F31" s="166"/>
      <c r="G31" s="166"/>
      <c r="H31" s="166"/>
    </row>
    <row r="32" spans="1:8" x14ac:dyDescent="0.35">
      <c r="A32" s="80" t="s">
        <v>204</v>
      </c>
      <c r="B32" s="79">
        <f t="shared" si="1"/>
        <v>0</v>
      </c>
      <c r="C32" s="166"/>
      <c r="D32" s="166"/>
      <c r="E32" s="166"/>
      <c r="F32" s="166"/>
      <c r="G32" s="166"/>
      <c r="H32" s="166"/>
    </row>
    <row r="33" spans="1:8" x14ac:dyDescent="0.35">
      <c r="A33" s="80" t="s">
        <v>205</v>
      </c>
      <c r="B33" s="79">
        <f t="shared" si="1"/>
        <v>0</v>
      </c>
      <c r="C33" s="166"/>
      <c r="D33" s="166"/>
      <c r="E33" s="166"/>
      <c r="F33" s="166"/>
      <c r="G33" s="166"/>
      <c r="H33" s="166"/>
    </row>
    <row r="34" spans="1:8" x14ac:dyDescent="0.35">
      <c r="A34" s="80" t="s">
        <v>206</v>
      </c>
      <c r="B34" s="79">
        <f t="shared" si="1"/>
        <v>0</v>
      </c>
      <c r="C34" s="166"/>
      <c r="D34" s="166"/>
      <c r="E34" s="166"/>
      <c r="F34" s="166"/>
      <c r="G34" s="166"/>
      <c r="H34" s="166"/>
    </row>
    <row r="35" spans="1:8" x14ac:dyDescent="0.35">
      <c r="A35" s="80" t="s">
        <v>207</v>
      </c>
      <c r="B35" s="79">
        <f t="shared" si="1"/>
        <v>0</v>
      </c>
      <c r="C35" s="166"/>
      <c r="D35" s="166"/>
      <c r="E35" s="166"/>
      <c r="F35" s="166"/>
      <c r="G35" s="166"/>
      <c r="H35" s="166"/>
    </row>
    <row r="36" spans="1:8" x14ac:dyDescent="0.35">
      <c r="A36" s="80" t="s">
        <v>208</v>
      </c>
      <c r="B36" s="79">
        <f t="shared" si="1"/>
        <v>0</v>
      </c>
      <c r="C36" s="166"/>
      <c r="D36" s="166"/>
      <c r="E36" s="166"/>
      <c r="F36" s="166"/>
      <c r="G36" s="166"/>
      <c r="H36" s="166"/>
    </row>
    <row r="37" spans="1:8" x14ac:dyDescent="0.35">
      <c r="A37" s="80" t="s">
        <v>89</v>
      </c>
      <c r="B37" s="79">
        <f t="shared" si="1"/>
        <v>0</v>
      </c>
      <c r="C37" s="166"/>
      <c r="D37" s="166"/>
      <c r="E37" s="166"/>
      <c r="F37" s="166"/>
      <c r="G37" s="166"/>
      <c r="H37" s="166"/>
    </row>
    <row r="38" spans="1:8" x14ac:dyDescent="0.35">
      <c r="A38" s="80" t="s">
        <v>209</v>
      </c>
      <c r="B38" s="79">
        <f t="shared" si="1"/>
        <v>0</v>
      </c>
      <c r="C38" s="166"/>
      <c r="D38" s="166"/>
      <c r="E38" s="166"/>
      <c r="F38" s="166"/>
      <c r="G38" s="166"/>
      <c r="H38" s="166"/>
    </row>
    <row r="39" spans="1:8" x14ac:dyDescent="0.35">
      <c r="A39" s="80" t="s">
        <v>210</v>
      </c>
      <c r="B39" s="79">
        <f t="shared" si="1"/>
        <v>0</v>
      </c>
      <c r="C39" s="166"/>
      <c r="D39" s="166"/>
      <c r="E39" s="166"/>
      <c r="F39" s="166"/>
      <c r="G39" s="166"/>
      <c r="H39" s="166"/>
    </row>
    <row r="40" spans="1:8" x14ac:dyDescent="0.35">
      <c r="A40" s="80" t="s">
        <v>211</v>
      </c>
      <c r="B40" s="79">
        <f t="shared" si="1"/>
        <v>0</v>
      </c>
      <c r="C40" s="166"/>
      <c r="D40" s="166"/>
      <c r="E40" s="166"/>
      <c r="F40" s="166"/>
      <c r="G40" s="166"/>
      <c r="H40" s="166"/>
    </row>
    <row r="41" spans="1:8" x14ac:dyDescent="0.35">
      <c r="A41" s="80" t="s">
        <v>212</v>
      </c>
      <c r="B41" s="79">
        <f t="shared" si="1"/>
        <v>0</v>
      </c>
      <c r="C41" s="166"/>
      <c r="D41" s="166"/>
      <c r="E41" s="166"/>
      <c r="F41" s="166"/>
      <c r="G41" s="166"/>
      <c r="H41" s="166"/>
    </row>
    <row r="42" spans="1:8" x14ac:dyDescent="0.35">
      <c r="A42" s="80" t="s">
        <v>213</v>
      </c>
      <c r="B42" s="79">
        <f t="shared" si="1"/>
        <v>0</v>
      </c>
      <c r="C42" s="166"/>
      <c r="D42" s="166"/>
      <c r="E42" s="166"/>
      <c r="F42" s="166"/>
      <c r="G42" s="166"/>
      <c r="H42" s="166"/>
    </row>
    <row r="43" spans="1:8" x14ac:dyDescent="0.35">
      <c r="A43" s="80" t="s">
        <v>214</v>
      </c>
      <c r="B43" s="79">
        <f t="shared" si="1"/>
        <v>0</v>
      </c>
      <c r="C43" s="166"/>
      <c r="D43" s="166"/>
      <c r="E43" s="166"/>
      <c r="F43" s="166"/>
      <c r="G43" s="166"/>
      <c r="H43" s="166"/>
    </row>
    <row r="44" spans="1:8" x14ac:dyDescent="0.35">
      <c r="A44" s="80" t="s">
        <v>215</v>
      </c>
      <c r="B44" s="79">
        <f t="shared" si="1"/>
        <v>0</v>
      </c>
      <c r="C44" s="166"/>
      <c r="D44" s="166"/>
      <c r="E44" s="166"/>
      <c r="F44" s="166"/>
      <c r="G44" s="166"/>
      <c r="H44" s="166"/>
    </row>
    <row r="45" spans="1:8" x14ac:dyDescent="0.35">
      <c r="A45" s="80" t="s">
        <v>216</v>
      </c>
      <c r="B45" s="79">
        <f t="shared" si="1"/>
        <v>0</v>
      </c>
      <c r="C45" s="166"/>
      <c r="D45" s="166"/>
      <c r="E45" s="166"/>
      <c r="F45" s="166"/>
      <c r="G45" s="166"/>
      <c r="H45" s="166"/>
    </row>
    <row r="46" spans="1:8" x14ac:dyDescent="0.35">
      <c r="A46" s="80" t="s">
        <v>217</v>
      </c>
      <c r="B46" s="79">
        <f t="shared" si="1"/>
        <v>24</v>
      </c>
      <c r="C46" s="166">
        <v>18</v>
      </c>
      <c r="D46" s="166">
        <v>2</v>
      </c>
      <c r="E46" s="166"/>
      <c r="F46" s="166">
        <v>4</v>
      </c>
      <c r="G46" s="166"/>
      <c r="H46" s="166"/>
    </row>
    <row r="47" spans="1:8" x14ac:dyDescent="0.35">
      <c r="A47" s="80" t="s">
        <v>218</v>
      </c>
      <c r="B47" s="79">
        <f t="shared" si="1"/>
        <v>0</v>
      </c>
      <c r="C47" s="166"/>
      <c r="D47" s="166"/>
      <c r="E47" s="166"/>
      <c r="F47" s="166"/>
      <c r="G47" s="166"/>
      <c r="H47" s="166"/>
    </row>
    <row r="48" spans="1:8" x14ac:dyDescent="0.35">
      <c r="A48" s="80" t="s">
        <v>219</v>
      </c>
      <c r="B48" s="79">
        <f t="shared" si="1"/>
        <v>22</v>
      </c>
      <c r="C48" s="166">
        <v>16</v>
      </c>
      <c r="D48" s="166"/>
      <c r="E48" s="166"/>
      <c r="F48" s="166">
        <v>6</v>
      </c>
      <c r="G48" s="166"/>
      <c r="H48" s="166"/>
    </row>
    <row r="49" spans="1:8" x14ac:dyDescent="0.35">
      <c r="A49" s="80" t="s">
        <v>220</v>
      </c>
      <c r="B49" s="79">
        <f t="shared" si="1"/>
        <v>0</v>
      </c>
      <c r="C49" s="166"/>
      <c r="D49" s="166"/>
      <c r="E49" s="166"/>
      <c r="F49" s="166"/>
      <c r="G49" s="166"/>
      <c r="H49" s="166"/>
    </row>
    <row r="50" spans="1:8" x14ac:dyDescent="0.35">
      <c r="A50" s="80" t="s">
        <v>221</v>
      </c>
      <c r="B50" s="79">
        <f t="shared" si="1"/>
        <v>0</v>
      </c>
      <c r="C50" s="166"/>
      <c r="D50" s="166"/>
      <c r="E50" s="166"/>
      <c r="F50" s="166"/>
      <c r="G50" s="166"/>
      <c r="H50" s="166"/>
    </row>
    <row r="51" spans="1:8" x14ac:dyDescent="0.35">
      <c r="A51" s="80" t="s">
        <v>222</v>
      </c>
      <c r="B51" s="79">
        <f t="shared" si="1"/>
        <v>0</v>
      </c>
      <c r="C51" s="166"/>
      <c r="D51" s="166"/>
      <c r="E51" s="166"/>
      <c r="F51" s="166"/>
      <c r="G51" s="166"/>
      <c r="H51" s="166"/>
    </row>
    <row r="52" spans="1:8" x14ac:dyDescent="0.35">
      <c r="A52" s="80" t="s">
        <v>223</v>
      </c>
      <c r="B52" s="79">
        <f t="shared" si="1"/>
        <v>0</v>
      </c>
      <c r="C52" s="166"/>
      <c r="D52" s="166"/>
      <c r="E52" s="166"/>
      <c r="F52" s="166"/>
      <c r="G52" s="166"/>
      <c r="H52" s="166"/>
    </row>
    <row r="53" spans="1:8" x14ac:dyDescent="0.35">
      <c r="A53" s="80" t="s">
        <v>224</v>
      </c>
      <c r="B53" s="79">
        <f t="shared" si="1"/>
        <v>0</v>
      </c>
      <c r="C53" s="166"/>
      <c r="D53" s="166"/>
      <c r="E53" s="166"/>
      <c r="F53" s="166"/>
      <c r="G53" s="166"/>
      <c r="H53" s="166"/>
    </row>
    <row r="54" spans="1:8" x14ac:dyDescent="0.35">
      <c r="A54" s="80" t="s">
        <v>225</v>
      </c>
      <c r="B54" s="79">
        <f t="shared" si="1"/>
        <v>0</v>
      </c>
      <c r="C54" s="166"/>
      <c r="D54" s="166"/>
      <c r="E54" s="166"/>
      <c r="F54" s="166"/>
      <c r="G54" s="166"/>
      <c r="H54" s="166"/>
    </row>
    <row r="55" spans="1:8" x14ac:dyDescent="0.35">
      <c r="A55" s="80" t="s">
        <v>226</v>
      </c>
      <c r="B55" s="79">
        <f t="shared" si="1"/>
        <v>0</v>
      </c>
      <c r="C55" s="166"/>
      <c r="D55" s="166"/>
      <c r="E55" s="166"/>
      <c r="F55" s="166"/>
      <c r="G55" s="166"/>
      <c r="H55" s="166"/>
    </row>
    <row r="56" spans="1:8" x14ac:dyDescent="0.35">
      <c r="A56" s="80" t="s">
        <v>227</v>
      </c>
      <c r="B56" s="79">
        <f t="shared" si="1"/>
        <v>0</v>
      </c>
      <c r="C56" s="166"/>
      <c r="D56" s="166"/>
      <c r="E56" s="166"/>
      <c r="F56" s="166"/>
      <c r="G56" s="166"/>
      <c r="H56" s="166"/>
    </row>
    <row r="57" spans="1:8" x14ac:dyDescent="0.35">
      <c r="A57" s="80" t="s">
        <v>228</v>
      </c>
      <c r="B57" s="79">
        <f t="shared" si="1"/>
        <v>0</v>
      </c>
      <c r="C57" s="166"/>
      <c r="D57" s="166"/>
      <c r="E57" s="166"/>
      <c r="F57" s="166"/>
      <c r="G57" s="166"/>
      <c r="H57" s="166"/>
    </row>
    <row r="58" spans="1:8" x14ac:dyDescent="0.35">
      <c r="A58" s="80" t="s">
        <v>90</v>
      </c>
      <c r="B58" s="79">
        <f t="shared" si="1"/>
        <v>110</v>
      </c>
      <c r="C58" s="166">
        <v>89</v>
      </c>
      <c r="D58" s="166">
        <v>14</v>
      </c>
      <c r="E58" s="166"/>
      <c r="F58" s="166">
        <v>4</v>
      </c>
      <c r="G58" s="166">
        <v>3</v>
      </c>
      <c r="H58" s="166"/>
    </row>
    <row r="59" spans="1:8" x14ac:dyDescent="0.35">
      <c r="A59" s="80" t="s">
        <v>91</v>
      </c>
      <c r="B59" s="79">
        <f t="shared" si="1"/>
        <v>75</v>
      </c>
      <c r="C59" s="166">
        <v>38</v>
      </c>
      <c r="D59" s="166">
        <v>32</v>
      </c>
      <c r="E59" s="166"/>
      <c r="F59" s="166">
        <v>4</v>
      </c>
      <c r="G59" s="166">
        <v>1</v>
      </c>
      <c r="H59" s="166"/>
    </row>
    <row r="60" spans="1:8" x14ac:dyDescent="0.35">
      <c r="A60" s="80" t="s">
        <v>229</v>
      </c>
      <c r="B60" s="79">
        <f t="shared" si="1"/>
        <v>0</v>
      </c>
      <c r="C60" s="166"/>
      <c r="D60" s="166"/>
      <c r="E60" s="166"/>
      <c r="F60" s="166"/>
      <c r="G60" s="166"/>
      <c r="H60" s="166"/>
    </row>
    <row r="61" spans="1:8" x14ac:dyDescent="0.35">
      <c r="A61" s="80" t="s">
        <v>230</v>
      </c>
      <c r="B61" s="79">
        <f t="shared" si="1"/>
        <v>0</v>
      </c>
      <c r="C61" s="166"/>
      <c r="D61" s="166"/>
      <c r="E61" s="166"/>
      <c r="F61" s="166"/>
      <c r="G61" s="166"/>
      <c r="H61" s="166"/>
    </row>
    <row r="62" spans="1:8" x14ac:dyDescent="0.35">
      <c r="A62" s="80" t="s">
        <v>231</v>
      </c>
      <c r="B62" s="79">
        <f t="shared" si="1"/>
        <v>0</v>
      </c>
      <c r="C62" s="166"/>
      <c r="D62" s="166"/>
      <c r="E62" s="166"/>
      <c r="F62" s="166"/>
      <c r="G62" s="166"/>
      <c r="H62" s="166"/>
    </row>
    <row r="63" spans="1:8" x14ac:dyDescent="0.35">
      <c r="A63" s="80" t="s">
        <v>232</v>
      </c>
      <c r="B63" s="79">
        <f t="shared" si="1"/>
        <v>0</v>
      </c>
      <c r="C63" s="166"/>
      <c r="D63" s="166"/>
      <c r="E63" s="166"/>
      <c r="F63" s="166"/>
      <c r="G63" s="166"/>
      <c r="H63" s="166"/>
    </row>
    <row r="64" spans="1:8" x14ac:dyDescent="0.35">
      <c r="A64" s="80" t="s">
        <v>233</v>
      </c>
      <c r="B64" s="79">
        <f t="shared" si="1"/>
        <v>0</v>
      </c>
      <c r="C64" s="166"/>
      <c r="D64" s="166"/>
      <c r="E64" s="166"/>
      <c r="F64" s="166"/>
      <c r="G64" s="166"/>
      <c r="H64" s="166"/>
    </row>
    <row r="65" spans="1:8" x14ac:dyDescent="0.35">
      <c r="A65" s="80" t="s">
        <v>234</v>
      </c>
      <c r="B65" s="79">
        <f t="shared" si="1"/>
        <v>0</v>
      </c>
      <c r="C65" s="166"/>
      <c r="D65" s="166"/>
      <c r="E65" s="166"/>
      <c r="F65" s="166"/>
      <c r="G65" s="166"/>
      <c r="H65" s="166"/>
    </row>
    <row r="66" spans="1:8" x14ac:dyDescent="0.35">
      <c r="A66" s="80" t="s">
        <v>235</v>
      </c>
      <c r="B66" s="79">
        <f t="shared" si="1"/>
        <v>0</v>
      </c>
      <c r="C66" s="166"/>
      <c r="D66" s="166"/>
      <c r="E66" s="166"/>
      <c r="F66" s="166"/>
      <c r="G66" s="166"/>
      <c r="H66" s="166"/>
    </row>
    <row r="67" spans="1:8" x14ac:dyDescent="0.35">
      <c r="A67" s="80" t="s">
        <v>92</v>
      </c>
      <c r="B67" s="79">
        <f t="shared" si="1"/>
        <v>4</v>
      </c>
      <c r="C67" s="166">
        <v>3</v>
      </c>
      <c r="D67" s="166"/>
      <c r="E67" s="166"/>
      <c r="F67" s="166">
        <v>1</v>
      </c>
      <c r="G67" s="166"/>
      <c r="H67" s="166"/>
    </row>
    <row r="68" spans="1:8" x14ac:dyDescent="0.35">
      <c r="A68" s="80" t="s">
        <v>236</v>
      </c>
      <c r="B68" s="79">
        <f t="shared" si="1"/>
        <v>0</v>
      </c>
      <c r="C68" s="166"/>
      <c r="D68" s="166"/>
      <c r="E68" s="166"/>
      <c r="F68" s="166"/>
      <c r="G68" s="166"/>
      <c r="H68" s="166"/>
    </row>
    <row r="69" spans="1:8" x14ac:dyDescent="0.35">
      <c r="A69" s="80" t="s">
        <v>93</v>
      </c>
      <c r="B69" s="79">
        <f t="shared" si="1"/>
        <v>0</v>
      </c>
      <c r="C69" s="166"/>
      <c r="D69" s="166"/>
      <c r="E69" s="166"/>
      <c r="F69" s="166"/>
      <c r="G69" s="166"/>
      <c r="H69" s="166"/>
    </row>
    <row r="70" spans="1:8" x14ac:dyDescent="0.35">
      <c r="A70" s="80" t="s">
        <v>94</v>
      </c>
      <c r="B70" s="79">
        <f t="shared" si="1"/>
        <v>1</v>
      </c>
      <c r="C70" s="166"/>
      <c r="D70" s="166">
        <v>1</v>
      </c>
      <c r="E70" s="166"/>
      <c r="F70" s="166"/>
      <c r="G70" s="166"/>
      <c r="H70" s="166"/>
    </row>
    <row r="71" spans="1:8" x14ac:dyDescent="0.35">
      <c r="A71" s="80" t="s">
        <v>237</v>
      </c>
      <c r="B71" s="79">
        <f t="shared" si="1"/>
        <v>0</v>
      </c>
      <c r="C71" s="166"/>
      <c r="D71" s="166"/>
      <c r="E71" s="166"/>
      <c r="F71" s="166"/>
      <c r="G71" s="166"/>
      <c r="H71" s="166"/>
    </row>
    <row r="72" spans="1:8" x14ac:dyDescent="0.35">
      <c r="A72" s="80" t="s">
        <v>238</v>
      </c>
      <c r="B72" s="79">
        <f t="shared" si="1"/>
        <v>0</v>
      </c>
      <c r="C72" s="166"/>
      <c r="D72" s="166"/>
      <c r="E72" s="166"/>
      <c r="F72" s="166"/>
      <c r="G72" s="166"/>
      <c r="H72" s="166"/>
    </row>
    <row r="73" spans="1:8" x14ac:dyDescent="0.35">
      <c r="A73" s="80" t="s">
        <v>239</v>
      </c>
      <c r="B73" s="79">
        <f t="shared" si="1"/>
        <v>3</v>
      </c>
      <c r="C73" s="166"/>
      <c r="D73" s="166"/>
      <c r="E73" s="166">
        <v>3</v>
      </c>
      <c r="F73" s="166"/>
      <c r="G73" s="166"/>
      <c r="H73" s="166"/>
    </row>
    <row r="74" spans="1:8" x14ac:dyDescent="0.35">
      <c r="A74" s="80" t="s">
        <v>240</v>
      </c>
      <c r="B74" s="79">
        <f t="shared" si="1"/>
        <v>16</v>
      </c>
      <c r="C74" s="166"/>
      <c r="D74" s="166"/>
      <c r="E74" s="166">
        <v>14</v>
      </c>
      <c r="F74" s="166"/>
      <c r="G74" s="166"/>
      <c r="H74" s="166">
        <v>2</v>
      </c>
    </row>
    <row r="75" spans="1:8" x14ac:dyDescent="0.35">
      <c r="A75" s="80" t="s">
        <v>241</v>
      </c>
      <c r="B75" s="79">
        <f t="shared" si="1"/>
        <v>0</v>
      </c>
      <c r="C75" s="166"/>
      <c r="D75" s="166"/>
      <c r="E75" s="166"/>
      <c r="F75" s="166"/>
      <c r="G75" s="166"/>
      <c r="H75" s="166"/>
    </row>
    <row r="76" spans="1:8" x14ac:dyDescent="0.35">
      <c r="A76" s="80" t="s">
        <v>242</v>
      </c>
      <c r="B76" s="79">
        <f t="shared" si="1"/>
        <v>0</v>
      </c>
      <c r="C76" s="166"/>
      <c r="D76" s="166"/>
      <c r="E76" s="166"/>
      <c r="F76" s="166"/>
      <c r="G76" s="166"/>
      <c r="H76" s="166"/>
    </row>
    <row r="77" spans="1:8" x14ac:dyDescent="0.35">
      <c r="A77" s="80" t="s">
        <v>243</v>
      </c>
      <c r="B77" s="79">
        <f t="shared" si="1"/>
        <v>0</v>
      </c>
      <c r="C77" s="166"/>
      <c r="D77" s="166"/>
      <c r="E77" s="166"/>
      <c r="F77" s="166"/>
      <c r="G77" s="166"/>
      <c r="H77" s="166"/>
    </row>
    <row r="78" spans="1:8" x14ac:dyDescent="0.35">
      <c r="A78" s="80" t="s">
        <v>244</v>
      </c>
      <c r="B78" s="79">
        <f t="shared" ref="B78:B141" si="2">SUM(C78:H78)</f>
        <v>0</v>
      </c>
      <c r="C78" s="166"/>
      <c r="D78" s="166"/>
      <c r="E78" s="166"/>
      <c r="F78" s="166"/>
      <c r="G78" s="166"/>
      <c r="H78" s="166"/>
    </row>
    <row r="79" spans="1:8" x14ac:dyDescent="0.35">
      <c r="A79" s="80" t="s">
        <v>245</v>
      </c>
      <c r="B79" s="79">
        <f t="shared" si="2"/>
        <v>0</v>
      </c>
      <c r="C79" s="166"/>
      <c r="D79" s="166"/>
      <c r="E79" s="166"/>
      <c r="F79" s="166"/>
      <c r="G79" s="166"/>
      <c r="H79" s="166"/>
    </row>
    <row r="80" spans="1:8" x14ac:dyDescent="0.35">
      <c r="A80" s="80" t="s">
        <v>246</v>
      </c>
      <c r="B80" s="79">
        <f t="shared" si="2"/>
        <v>0</v>
      </c>
      <c r="C80" s="166"/>
      <c r="D80" s="166"/>
      <c r="E80" s="166"/>
      <c r="F80" s="166"/>
      <c r="G80" s="166"/>
      <c r="H80" s="166"/>
    </row>
    <row r="81" spans="1:8" x14ac:dyDescent="0.35">
      <c r="A81" s="80" t="s">
        <v>247</v>
      </c>
      <c r="B81" s="79">
        <f t="shared" si="2"/>
        <v>0</v>
      </c>
      <c r="C81" s="166"/>
      <c r="D81" s="166"/>
      <c r="E81" s="166"/>
      <c r="F81" s="166"/>
      <c r="G81" s="166"/>
      <c r="H81" s="166"/>
    </row>
    <row r="82" spans="1:8" x14ac:dyDescent="0.35">
      <c r="A82" s="80" t="s">
        <v>248</v>
      </c>
      <c r="B82" s="79">
        <f t="shared" si="2"/>
        <v>0</v>
      </c>
      <c r="C82" s="166"/>
      <c r="D82" s="166"/>
      <c r="E82" s="166"/>
      <c r="F82" s="166"/>
      <c r="G82" s="166"/>
      <c r="H82" s="166"/>
    </row>
    <row r="83" spans="1:8" x14ac:dyDescent="0.35">
      <c r="A83" s="80" t="s">
        <v>249</v>
      </c>
      <c r="B83" s="79">
        <f t="shared" si="2"/>
        <v>0</v>
      </c>
      <c r="C83" s="166"/>
      <c r="D83" s="166"/>
      <c r="E83" s="166"/>
      <c r="F83" s="166"/>
      <c r="G83" s="166"/>
      <c r="H83" s="166"/>
    </row>
    <row r="84" spans="1:8" x14ac:dyDescent="0.35">
      <c r="A84" s="80" t="s">
        <v>250</v>
      </c>
      <c r="B84" s="79">
        <f t="shared" si="2"/>
        <v>0</v>
      </c>
      <c r="C84" s="166"/>
      <c r="D84" s="166"/>
      <c r="E84" s="166"/>
      <c r="F84" s="166"/>
      <c r="G84" s="166"/>
      <c r="H84" s="166"/>
    </row>
    <row r="85" spans="1:8" x14ac:dyDescent="0.35">
      <c r="A85" s="80" t="s">
        <v>251</v>
      </c>
      <c r="B85" s="79">
        <f t="shared" si="2"/>
        <v>0</v>
      </c>
      <c r="C85" s="166"/>
      <c r="D85" s="166"/>
      <c r="E85" s="166"/>
      <c r="F85" s="166"/>
      <c r="G85" s="166"/>
      <c r="H85" s="166"/>
    </row>
    <row r="86" spans="1:8" x14ac:dyDescent="0.35">
      <c r="A86" s="80" t="s">
        <v>252</v>
      </c>
      <c r="B86" s="79">
        <f t="shared" si="2"/>
        <v>0</v>
      </c>
      <c r="C86" s="166"/>
      <c r="D86" s="166"/>
      <c r="E86" s="166"/>
      <c r="F86" s="166"/>
      <c r="G86" s="166"/>
      <c r="H86" s="166"/>
    </row>
    <row r="87" spans="1:8" x14ac:dyDescent="0.35">
      <c r="A87" s="80" t="s">
        <v>253</v>
      </c>
      <c r="B87" s="79">
        <f t="shared" si="2"/>
        <v>0</v>
      </c>
      <c r="C87" s="166"/>
      <c r="D87" s="166"/>
      <c r="E87" s="166"/>
      <c r="F87" s="166"/>
      <c r="G87" s="166"/>
      <c r="H87" s="166"/>
    </row>
    <row r="88" spans="1:8" x14ac:dyDescent="0.35">
      <c r="A88" s="80" t="s">
        <v>254</v>
      </c>
      <c r="B88" s="79">
        <f t="shared" si="2"/>
        <v>0</v>
      </c>
      <c r="C88" s="166"/>
      <c r="D88" s="166"/>
      <c r="E88" s="166"/>
      <c r="F88" s="166"/>
      <c r="G88" s="166"/>
      <c r="H88" s="166"/>
    </row>
    <row r="89" spans="1:8" x14ac:dyDescent="0.35">
      <c r="A89" s="80" t="s">
        <v>255</v>
      </c>
      <c r="B89" s="79">
        <f t="shared" si="2"/>
        <v>0</v>
      </c>
      <c r="C89" s="166"/>
      <c r="D89" s="166"/>
      <c r="E89" s="166"/>
      <c r="F89" s="166"/>
      <c r="G89" s="166"/>
      <c r="H89" s="166"/>
    </row>
    <row r="90" spans="1:8" x14ac:dyDescent="0.35">
      <c r="A90" s="80" t="s">
        <v>256</v>
      </c>
      <c r="B90" s="79">
        <f t="shared" si="2"/>
        <v>0</v>
      </c>
      <c r="C90" s="166"/>
      <c r="D90" s="166"/>
      <c r="E90" s="166"/>
      <c r="F90" s="166"/>
      <c r="G90" s="166"/>
      <c r="H90" s="166"/>
    </row>
    <row r="91" spans="1:8" x14ac:dyDescent="0.35">
      <c r="A91" s="80" t="s">
        <v>257</v>
      </c>
      <c r="B91" s="79">
        <f t="shared" si="2"/>
        <v>0</v>
      </c>
      <c r="C91" s="166"/>
      <c r="D91" s="166"/>
      <c r="E91" s="166"/>
      <c r="F91" s="166"/>
      <c r="G91" s="166"/>
      <c r="H91" s="166"/>
    </row>
    <row r="92" spans="1:8" x14ac:dyDescent="0.35">
      <c r="A92" s="80" t="s">
        <v>258</v>
      </c>
      <c r="B92" s="79">
        <f t="shared" si="2"/>
        <v>0</v>
      </c>
      <c r="C92" s="166"/>
      <c r="D92" s="166"/>
      <c r="E92" s="166"/>
      <c r="F92" s="166"/>
      <c r="G92" s="166"/>
      <c r="H92" s="166"/>
    </row>
    <row r="93" spans="1:8" x14ac:dyDescent="0.35">
      <c r="A93" s="80" t="s">
        <v>259</v>
      </c>
      <c r="B93" s="79">
        <f t="shared" si="2"/>
        <v>0</v>
      </c>
      <c r="C93" s="166"/>
      <c r="D93" s="166"/>
      <c r="E93" s="166"/>
      <c r="F93" s="166"/>
      <c r="G93" s="166"/>
      <c r="H93" s="166"/>
    </row>
    <row r="94" spans="1:8" x14ac:dyDescent="0.35">
      <c r="A94" s="80" t="s">
        <v>260</v>
      </c>
      <c r="B94" s="79">
        <f t="shared" si="2"/>
        <v>0</v>
      </c>
      <c r="C94" s="166"/>
      <c r="D94" s="166"/>
      <c r="E94" s="166"/>
      <c r="F94" s="166"/>
      <c r="G94" s="166"/>
      <c r="H94" s="166"/>
    </row>
    <row r="95" spans="1:8" x14ac:dyDescent="0.35">
      <c r="A95" s="80" t="s">
        <v>95</v>
      </c>
      <c r="B95" s="79">
        <f t="shared" si="2"/>
        <v>1135</v>
      </c>
      <c r="C95" s="166">
        <v>1083</v>
      </c>
      <c r="D95" s="166"/>
      <c r="E95" s="166"/>
      <c r="F95" s="166">
        <v>52</v>
      </c>
      <c r="G95" s="166"/>
      <c r="H95" s="166"/>
    </row>
    <row r="96" spans="1:8" x14ac:dyDescent="0.35">
      <c r="A96" s="80" t="s">
        <v>96</v>
      </c>
      <c r="B96" s="79">
        <f t="shared" si="2"/>
        <v>0</v>
      </c>
      <c r="C96" s="166"/>
      <c r="D96" s="166"/>
      <c r="E96" s="166"/>
      <c r="F96" s="166"/>
      <c r="G96" s="166"/>
      <c r="H96" s="166"/>
    </row>
    <row r="97" spans="1:8" x14ac:dyDescent="0.35">
      <c r="A97" s="80" t="s">
        <v>97</v>
      </c>
      <c r="B97" s="79">
        <f t="shared" si="2"/>
        <v>9</v>
      </c>
      <c r="C97" s="166">
        <v>2</v>
      </c>
      <c r="D97" s="166">
        <v>1</v>
      </c>
      <c r="E97" s="166"/>
      <c r="F97" s="166">
        <v>6</v>
      </c>
      <c r="G97" s="166"/>
      <c r="H97" s="166"/>
    </row>
    <row r="98" spans="1:8" x14ac:dyDescent="0.35">
      <c r="A98" s="80" t="s">
        <v>98</v>
      </c>
      <c r="B98" s="79">
        <f t="shared" si="2"/>
        <v>0</v>
      </c>
      <c r="C98" s="166"/>
      <c r="D98" s="166"/>
      <c r="E98" s="166"/>
      <c r="F98" s="166"/>
      <c r="G98" s="166"/>
      <c r="H98" s="166"/>
    </row>
    <row r="99" spans="1:8" x14ac:dyDescent="0.35">
      <c r="A99" s="80" t="s">
        <v>99</v>
      </c>
      <c r="B99" s="79">
        <f t="shared" si="2"/>
        <v>1</v>
      </c>
      <c r="C99" s="166">
        <v>1</v>
      </c>
      <c r="D99" s="166"/>
      <c r="E99" s="166"/>
      <c r="F99" s="166"/>
      <c r="G99" s="166"/>
      <c r="H99" s="166"/>
    </row>
    <row r="100" spans="1:8" x14ac:dyDescent="0.35">
      <c r="A100" s="80" t="s">
        <v>100</v>
      </c>
      <c r="B100" s="79">
        <f t="shared" si="2"/>
        <v>1</v>
      </c>
      <c r="C100" s="166">
        <v>1</v>
      </c>
      <c r="D100" s="166"/>
      <c r="E100" s="166"/>
      <c r="F100" s="166"/>
      <c r="G100" s="166"/>
      <c r="H100" s="166"/>
    </row>
    <row r="101" spans="1:8" x14ac:dyDescent="0.35">
      <c r="A101" s="80" t="s">
        <v>101</v>
      </c>
      <c r="B101" s="79">
        <f t="shared" si="2"/>
        <v>223</v>
      </c>
      <c r="C101" s="166">
        <v>220</v>
      </c>
      <c r="D101" s="166">
        <v>1</v>
      </c>
      <c r="E101" s="166"/>
      <c r="F101" s="166">
        <v>2</v>
      </c>
      <c r="G101" s="166"/>
      <c r="H101" s="166"/>
    </row>
    <row r="102" spans="1:8" x14ac:dyDescent="0.35">
      <c r="A102" s="80" t="s">
        <v>102</v>
      </c>
      <c r="B102" s="79">
        <f t="shared" si="2"/>
        <v>2281</v>
      </c>
      <c r="C102" s="166">
        <v>2261</v>
      </c>
      <c r="D102" s="166"/>
      <c r="E102" s="166"/>
      <c r="F102" s="166">
        <v>20</v>
      </c>
      <c r="G102" s="166"/>
      <c r="H102" s="166"/>
    </row>
    <row r="103" spans="1:8" x14ac:dyDescent="0.35">
      <c r="A103" s="80" t="s">
        <v>261</v>
      </c>
      <c r="B103" s="79">
        <f t="shared" si="2"/>
        <v>0</v>
      </c>
      <c r="C103" s="166"/>
      <c r="D103" s="166"/>
      <c r="E103" s="166"/>
      <c r="F103" s="166"/>
      <c r="G103" s="166"/>
      <c r="H103" s="166"/>
    </row>
    <row r="104" spans="1:8" x14ac:dyDescent="0.35">
      <c r="A104" s="80" t="s">
        <v>262</v>
      </c>
      <c r="B104" s="79">
        <f t="shared" si="2"/>
        <v>0</v>
      </c>
      <c r="C104" s="166"/>
      <c r="D104" s="166"/>
      <c r="E104" s="166"/>
      <c r="F104" s="166"/>
      <c r="G104" s="166"/>
      <c r="H104" s="166"/>
    </row>
    <row r="105" spans="1:8" x14ac:dyDescent="0.35">
      <c r="A105" s="80" t="s">
        <v>263</v>
      </c>
      <c r="B105" s="79">
        <f t="shared" si="2"/>
        <v>0</v>
      </c>
      <c r="C105" s="166"/>
      <c r="D105" s="166"/>
      <c r="E105" s="166"/>
      <c r="F105" s="166"/>
      <c r="G105" s="166"/>
      <c r="H105" s="166"/>
    </row>
    <row r="106" spans="1:8" x14ac:dyDescent="0.35">
      <c r="A106" s="80" t="s">
        <v>264</v>
      </c>
      <c r="B106" s="79">
        <f t="shared" si="2"/>
        <v>0</v>
      </c>
      <c r="C106" s="166"/>
      <c r="D106" s="166"/>
      <c r="E106" s="166"/>
      <c r="F106" s="166"/>
      <c r="G106" s="166"/>
      <c r="H106" s="166"/>
    </row>
    <row r="107" spans="1:8" x14ac:dyDescent="0.35">
      <c r="A107" s="80" t="s">
        <v>265</v>
      </c>
      <c r="B107" s="79">
        <f t="shared" si="2"/>
        <v>0</v>
      </c>
      <c r="C107" s="166"/>
      <c r="D107" s="166"/>
      <c r="E107" s="166"/>
      <c r="F107" s="166"/>
      <c r="G107" s="166"/>
      <c r="H107" s="166"/>
    </row>
    <row r="108" spans="1:8" x14ac:dyDescent="0.35">
      <c r="A108" s="80" t="s">
        <v>266</v>
      </c>
      <c r="B108" s="79">
        <f t="shared" si="2"/>
        <v>7</v>
      </c>
      <c r="C108" s="166">
        <v>7</v>
      </c>
      <c r="D108" s="166"/>
      <c r="E108" s="166"/>
      <c r="F108" s="166"/>
      <c r="G108" s="166"/>
      <c r="H108" s="166"/>
    </row>
    <row r="109" spans="1:8" x14ac:dyDescent="0.35">
      <c r="A109" s="80" t="s">
        <v>267</v>
      </c>
      <c r="B109" s="79">
        <f t="shared" si="2"/>
        <v>0</v>
      </c>
      <c r="C109" s="166"/>
      <c r="D109" s="166"/>
      <c r="E109" s="166"/>
      <c r="F109" s="166"/>
      <c r="G109" s="166"/>
      <c r="H109" s="166"/>
    </row>
    <row r="110" spans="1:8" x14ac:dyDescent="0.35">
      <c r="A110" s="80" t="s">
        <v>268</v>
      </c>
      <c r="B110" s="79">
        <f t="shared" si="2"/>
        <v>0</v>
      </c>
      <c r="C110" s="166"/>
      <c r="D110" s="166"/>
      <c r="E110" s="166"/>
      <c r="F110" s="166"/>
      <c r="G110" s="166"/>
      <c r="H110" s="166"/>
    </row>
    <row r="111" spans="1:8" x14ac:dyDescent="0.35">
      <c r="A111" s="80" t="s">
        <v>269</v>
      </c>
      <c r="B111" s="79">
        <f t="shared" si="2"/>
        <v>0</v>
      </c>
      <c r="C111" s="166"/>
      <c r="D111" s="166"/>
      <c r="E111" s="166"/>
      <c r="F111" s="166"/>
      <c r="G111" s="166"/>
      <c r="H111" s="166"/>
    </row>
    <row r="112" spans="1:8" x14ac:dyDescent="0.35">
      <c r="A112" s="80" t="s">
        <v>270</v>
      </c>
      <c r="B112" s="79">
        <f t="shared" si="2"/>
        <v>0</v>
      </c>
      <c r="C112" s="166"/>
      <c r="D112" s="166"/>
      <c r="E112" s="166"/>
      <c r="F112" s="166"/>
      <c r="G112" s="166"/>
      <c r="H112" s="166"/>
    </row>
    <row r="113" spans="1:8" x14ac:dyDescent="0.35">
      <c r="A113" s="80" t="s">
        <v>271</v>
      </c>
      <c r="B113" s="79">
        <f t="shared" si="2"/>
        <v>0</v>
      </c>
      <c r="C113" s="166"/>
      <c r="D113" s="166"/>
      <c r="E113" s="166"/>
      <c r="F113" s="166"/>
      <c r="G113" s="166"/>
      <c r="H113" s="166"/>
    </row>
    <row r="114" spans="1:8" x14ac:dyDescent="0.35">
      <c r="A114" s="80" t="s">
        <v>76</v>
      </c>
      <c r="B114" s="79">
        <f t="shared" si="2"/>
        <v>0</v>
      </c>
      <c r="C114" s="166"/>
      <c r="D114" s="166"/>
      <c r="E114" s="166"/>
      <c r="F114" s="166"/>
      <c r="G114" s="166"/>
      <c r="H114" s="166"/>
    </row>
    <row r="115" spans="1:8" x14ac:dyDescent="0.35">
      <c r="A115" s="80" t="s">
        <v>272</v>
      </c>
      <c r="B115" s="79">
        <f t="shared" si="2"/>
        <v>0</v>
      </c>
      <c r="C115" s="166"/>
      <c r="D115" s="166"/>
      <c r="E115" s="166"/>
      <c r="F115" s="166"/>
      <c r="G115" s="166"/>
      <c r="H115" s="166"/>
    </row>
    <row r="116" spans="1:8" x14ac:dyDescent="0.35">
      <c r="A116" s="80" t="s">
        <v>273</v>
      </c>
      <c r="B116" s="79">
        <f t="shared" si="2"/>
        <v>0</v>
      </c>
      <c r="C116" s="166"/>
      <c r="D116" s="166"/>
      <c r="E116" s="166"/>
      <c r="F116" s="166"/>
      <c r="G116" s="166"/>
      <c r="H116" s="166"/>
    </row>
    <row r="117" spans="1:8" x14ac:dyDescent="0.35">
      <c r="A117" s="80" t="s">
        <v>274</v>
      </c>
      <c r="B117" s="79">
        <f t="shared" si="2"/>
        <v>0</v>
      </c>
      <c r="C117" s="166"/>
      <c r="D117" s="166"/>
      <c r="E117" s="166"/>
      <c r="F117" s="166"/>
      <c r="G117" s="166"/>
      <c r="H117" s="166"/>
    </row>
    <row r="118" spans="1:8" x14ac:dyDescent="0.35">
      <c r="A118" s="80" t="s">
        <v>275</v>
      </c>
      <c r="B118" s="79">
        <f t="shared" si="2"/>
        <v>0</v>
      </c>
      <c r="C118" s="166"/>
      <c r="D118" s="166"/>
      <c r="E118" s="166"/>
      <c r="F118" s="166"/>
      <c r="G118" s="166"/>
      <c r="H118" s="166"/>
    </row>
    <row r="119" spans="1:8" x14ac:dyDescent="0.35">
      <c r="A119" s="80" t="s">
        <v>276</v>
      </c>
      <c r="B119" s="79">
        <f t="shared" si="2"/>
        <v>0</v>
      </c>
      <c r="C119" s="166"/>
      <c r="D119" s="166"/>
      <c r="E119" s="166"/>
      <c r="F119" s="166"/>
      <c r="G119" s="166"/>
      <c r="H119" s="166"/>
    </row>
    <row r="120" spans="1:8" x14ac:dyDescent="0.35">
      <c r="A120" s="80" t="s">
        <v>277</v>
      </c>
      <c r="B120" s="79">
        <f t="shared" si="2"/>
        <v>0</v>
      </c>
      <c r="C120" s="166"/>
      <c r="D120" s="166"/>
      <c r="E120" s="166"/>
      <c r="F120" s="166"/>
      <c r="G120" s="166"/>
      <c r="H120" s="166"/>
    </row>
    <row r="121" spans="1:8" x14ac:dyDescent="0.35">
      <c r="A121" s="80" t="s">
        <v>103</v>
      </c>
      <c r="B121" s="79">
        <f t="shared" si="2"/>
        <v>41</v>
      </c>
      <c r="C121" s="166">
        <v>27</v>
      </c>
      <c r="D121" s="166">
        <v>14</v>
      </c>
      <c r="E121" s="166"/>
      <c r="F121" s="166"/>
      <c r="G121" s="166"/>
      <c r="H121" s="166"/>
    </row>
    <row r="122" spans="1:8" x14ac:dyDescent="0.35">
      <c r="A122" s="80" t="s">
        <v>104</v>
      </c>
      <c r="B122" s="79">
        <f t="shared" si="2"/>
        <v>4</v>
      </c>
      <c r="C122" s="166">
        <v>3</v>
      </c>
      <c r="D122" s="166">
        <v>1</v>
      </c>
      <c r="E122" s="166"/>
      <c r="F122" s="166"/>
      <c r="G122" s="166"/>
      <c r="H122" s="166"/>
    </row>
    <row r="123" spans="1:8" x14ac:dyDescent="0.35">
      <c r="A123" s="80" t="s">
        <v>278</v>
      </c>
      <c r="B123" s="79">
        <f t="shared" si="2"/>
        <v>0</v>
      </c>
      <c r="C123" s="166"/>
      <c r="D123" s="166"/>
      <c r="E123" s="166"/>
      <c r="F123" s="166"/>
      <c r="G123" s="166"/>
      <c r="H123" s="166"/>
    </row>
    <row r="124" spans="1:8" x14ac:dyDescent="0.35">
      <c r="A124" s="80" t="s">
        <v>279</v>
      </c>
      <c r="B124" s="79">
        <f t="shared" si="2"/>
        <v>0</v>
      </c>
      <c r="C124" s="166"/>
      <c r="D124" s="166"/>
      <c r="E124" s="166"/>
      <c r="F124" s="166"/>
      <c r="G124" s="166"/>
      <c r="H124" s="166"/>
    </row>
    <row r="125" spans="1:8" x14ac:dyDescent="0.35">
      <c r="A125" s="80" t="s">
        <v>280</v>
      </c>
      <c r="B125" s="79">
        <f t="shared" si="2"/>
        <v>0</v>
      </c>
      <c r="C125" s="166"/>
      <c r="D125" s="166"/>
      <c r="E125" s="166"/>
      <c r="F125" s="166"/>
      <c r="G125" s="166"/>
      <c r="H125" s="166"/>
    </row>
    <row r="126" spans="1:8" x14ac:dyDescent="0.35">
      <c r="A126" s="80" t="s">
        <v>281</v>
      </c>
      <c r="B126" s="79">
        <f t="shared" si="2"/>
        <v>0</v>
      </c>
      <c r="C126" s="166"/>
      <c r="D126" s="166"/>
      <c r="E126" s="166"/>
      <c r="F126" s="166"/>
      <c r="G126" s="166"/>
      <c r="H126" s="166"/>
    </row>
    <row r="127" spans="1:8" x14ac:dyDescent="0.35">
      <c r="A127" s="80" t="s">
        <v>282</v>
      </c>
      <c r="B127" s="79">
        <f t="shared" si="2"/>
        <v>0</v>
      </c>
      <c r="C127" s="166"/>
      <c r="D127" s="166"/>
      <c r="E127" s="166"/>
      <c r="F127" s="166"/>
      <c r="G127" s="166"/>
      <c r="H127" s="166"/>
    </row>
    <row r="128" spans="1:8" x14ac:dyDescent="0.35">
      <c r="A128" s="80" t="s">
        <v>283</v>
      </c>
      <c r="B128" s="79">
        <f t="shared" si="2"/>
        <v>0</v>
      </c>
      <c r="C128" s="166"/>
      <c r="D128" s="166"/>
      <c r="E128" s="166"/>
      <c r="F128" s="166"/>
      <c r="G128" s="166"/>
      <c r="H128" s="166"/>
    </row>
    <row r="129" spans="1:8" x14ac:dyDescent="0.35">
      <c r="A129" s="80" t="s">
        <v>284</v>
      </c>
      <c r="B129" s="79">
        <f t="shared" si="2"/>
        <v>0</v>
      </c>
      <c r="C129" s="166"/>
      <c r="D129" s="166"/>
      <c r="E129" s="166"/>
      <c r="F129" s="166"/>
      <c r="G129" s="166"/>
      <c r="H129" s="166"/>
    </row>
    <row r="130" spans="1:8" x14ac:dyDescent="0.35">
      <c r="A130" s="80" t="s">
        <v>285</v>
      </c>
      <c r="B130" s="79">
        <f t="shared" si="2"/>
        <v>0</v>
      </c>
      <c r="C130" s="166"/>
      <c r="D130" s="166"/>
      <c r="E130" s="166"/>
      <c r="F130" s="166"/>
      <c r="G130" s="166"/>
      <c r="H130" s="166"/>
    </row>
    <row r="131" spans="1:8" x14ac:dyDescent="0.35">
      <c r="A131" s="80" t="s">
        <v>286</v>
      </c>
      <c r="B131" s="79">
        <f t="shared" si="2"/>
        <v>0</v>
      </c>
      <c r="C131" s="166"/>
      <c r="D131" s="166"/>
      <c r="E131" s="166"/>
      <c r="F131" s="166"/>
      <c r="G131" s="166"/>
      <c r="H131" s="166"/>
    </row>
    <row r="132" spans="1:8" x14ac:dyDescent="0.35">
      <c r="A132" s="80" t="s">
        <v>287</v>
      </c>
      <c r="B132" s="79">
        <f t="shared" si="2"/>
        <v>0</v>
      </c>
      <c r="C132" s="166"/>
      <c r="D132" s="166"/>
      <c r="E132" s="166"/>
      <c r="F132" s="166"/>
      <c r="G132" s="166"/>
      <c r="H132" s="166"/>
    </row>
    <row r="133" spans="1:8" x14ac:dyDescent="0.35">
      <c r="A133" s="80" t="s">
        <v>288</v>
      </c>
      <c r="B133" s="79">
        <f t="shared" si="2"/>
        <v>0</v>
      </c>
      <c r="C133" s="166"/>
      <c r="D133" s="166"/>
      <c r="E133" s="166"/>
      <c r="F133" s="166"/>
      <c r="G133" s="166"/>
      <c r="H133" s="166"/>
    </row>
    <row r="134" spans="1:8" x14ac:dyDescent="0.35">
      <c r="A134" s="80" t="s">
        <v>105</v>
      </c>
      <c r="B134" s="79">
        <f t="shared" si="2"/>
        <v>0</v>
      </c>
      <c r="C134" s="166"/>
      <c r="D134" s="166"/>
      <c r="E134" s="166"/>
      <c r="F134" s="166"/>
      <c r="G134" s="166"/>
      <c r="H134" s="166"/>
    </row>
    <row r="135" spans="1:8" x14ac:dyDescent="0.35">
      <c r="A135" s="80" t="s">
        <v>289</v>
      </c>
      <c r="B135" s="79">
        <f t="shared" si="2"/>
        <v>0</v>
      </c>
      <c r="C135" s="166"/>
      <c r="D135" s="166"/>
      <c r="E135" s="166"/>
      <c r="F135" s="166"/>
      <c r="G135" s="166"/>
      <c r="H135" s="166"/>
    </row>
    <row r="136" spans="1:8" x14ac:dyDescent="0.35">
      <c r="A136" s="80" t="s">
        <v>290</v>
      </c>
      <c r="B136" s="79">
        <f t="shared" si="2"/>
        <v>0</v>
      </c>
      <c r="C136" s="166"/>
      <c r="D136" s="166"/>
      <c r="E136" s="166"/>
      <c r="F136" s="166"/>
      <c r="G136" s="166"/>
      <c r="H136" s="166"/>
    </row>
    <row r="137" spans="1:8" x14ac:dyDescent="0.35">
      <c r="A137" s="80" t="s">
        <v>291</v>
      </c>
      <c r="B137" s="79">
        <f t="shared" si="2"/>
        <v>0</v>
      </c>
      <c r="C137" s="166"/>
      <c r="D137" s="166"/>
      <c r="E137" s="166"/>
      <c r="F137" s="166"/>
      <c r="G137" s="166"/>
      <c r="H137" s="166"/>
    </row>
    <row r="138" spans="1:8" x14ac:dyDescent="0.35">
      <c r="A138" s="80" t="s">
        <v>106</v>
      </c>
      <c r="B138" s="79">
        <f t="shared" si="2"/>
        <v>33</v>
      </c>
      <c r="C138" s="166">
        <v>20</v>
      </c>
      <c r="D138" s="166">
        <v>3</v>
      </c>
      <c r="E138" s="166"/>
      <c r="F138" s="166">
        <v>10</v>
      </c>
      <c r="G138" s="166"/>
      <c r="H138" s="166"/>
    </row>
    <row r="139" spans="1:8" x14ac:dyDescent="0.35">
      <c r="A139" s="80" t="s">
        <v>292</v>
      </c>
      <c r="B139" s="79">
        <f t="shared" si="2"/>
        <v>0</v>
      </c>
      <c r="C139" s="166"/>
      <c r="D139" s="166"/>
      <c r="E139" s="166"/>
      <c r="F139" s="166"/>
      <c r="G139" s="166"/>
      <c r="H139" s="166"/>
    </row>
    <row r="140" spans="1:8" x14ac:dyDescent="0.35">
      <c r="A140" s="80" t="s">
        <v>293</v>
      </c>
      <c r="B140" s="79">
        <f t="shared" si="2"/>
        <v>0</v>
      </c>
      <c r="C140" s="166"/>
      <c r="D140" s="166"/>
      <c r="E140" s="166"/>
      <c r="F140" s="166"/>
      <c r="G140" s="166"/>
      <c r="H140" s="166"/>
    </row>
    <row r="141" spans="1:8" x14ac:dyDescent="0.35">
      <c r="A141" s="80" t="s">
        <v>294</v>
      </c>
      <c r="B141" s="79">
        <f t="shared" si="2"/>
        <v>0</v>
      </c>
      <c r="C141" s="166"/>
      <c r="D141" s="166"/>
      <c r="E141" s="166"/>
      <c r="F141" s="166"/>
      <c r="G141" s="166"/>
      <c r="H141" s="166"/>
    </row>
    <row r="142" spans="1:8" x14ac:dyDescent="0.35">
      <c r="A142" s="80" t="s">
        <v>295</v>
      </c>
      <c r="B142" s="79">
        <f t="shared" ref="B142:B190" si="3">SUM(C142:H142)</f>
        <v>0</v>
      </c>
      <c r="C142" s="166"/>
      <c r="D142" s="166"/>
      <c r="E142" s="166"/>
      <c r="F142" s="166"/>
      <c r="G142" s="166"/>
      <c r="H142" s="166"/>
    </row>
    <row r="143" spans="1:8" x14ac:dyDescent="0.35">
      <c r="A143" s="80" t="s">
        <v>296</v>
      </c>
      <c r="B143" s="79">
        <f t="shared" si="3"/>
        <v>0</v>
      </c>
      <c r="C143" s="166"/>
      <c r="D143" s="166"/>
      <c r="E143" s="166"/>
      <c r="F143" s="166"/>
      <c r="G143" s="166"/>
      <c r="H143" s="166"/>
    </row>
    <row r="144" spans="1:8" x14ac:dyDescent="0.35">
      <c r="A144" s="80" t="s">
        <v>297</v>
      </c>
      <c r="B144" s="79">
        <f t="shared" si="3"/>
        <v>0</v>
      </c>
      <c r="C144" s="166"/>
      <c r="D144" s="166"/>
      <c r="E144" s="166"/>
      <c r="F144" s="166"/>
      <c r="G144" s="166"/>
      <c r="H144" s="166"/>
    </row>
    <row r="145" spans="1:8" x14ac:dyDescent="0.35">
      <c r="A145" s="80" t="s">
        <v>298</v>
      </c>
      <c r="B145" s="79">
        <f t="shared" si="3"/>
        <v>0</v>
      </c>
      <c r="C145" s="166"/>
      <c r="D145" s="166"/>
      <c r="E145" s="166"/>
      <c r="F145" s="166"/>
      <c r="G145" s="166"/>
      <c r="H145" s="166"/>
    </row>
    <row r="146" spans="1:8" x14ac:dyDescent="0.35">
      <c r="A146" s="80" t="s">
        <v>299</v>
      </c>
      <c r="B146" s="79">
        <f t="shared" si="3"/>
        <v>0</v>
      </c>
      <c r="C146" s="166"/>
      <c r="D146" s="166"/>
      <c r="E146" s="166"/>
      <c r="F146" s="166"/>
      <c r="G146" s="166"/>
      <c r="H146" s="166"/>
    </row>
    <row r="147" spans="1:8" x14ac:dyDescent="0.35">
      <c r="A147" s="80" t="s">
        <v>107</v>
      </c>
      <c r="B147" s="79">
        <f t="shared" si="3"/>
        <v>0</v>
      </c>
      <c r="C147" s="166"/>
      <c r="D147" s="166"/>
      <c r="E147" s="166"/>
      <c r="F147" s="166"/>
      <c r="G147" s="166"/>
      <c r="H147" s="166"/>
    </row>
    <row r="148" spans="1:8" x14ac:dyDescent="0.35">
      <c r="A148" s="80" t="s">
        <v>300</v>
      </c>
      <c r="B148" s="79">
        <f t="shared" si="3"/>
        <v>0</v>
      </c>
      <c r="C148" s="166"/>
      <c r="D148" s="166"/>
      <c r="E148" s="166"/>
      <c r="F148" s="166"/>
      <c r="G148" s="166"/>
      <c r="H148" s="166"/>
    </row>
    <row r="149" spans="1:8" x14ac:dyDescent="0.35">
      <c r="A149" s="80" t="s">
        <v>301</v>
      </c>
      <c r="B149" s="79">
        <f t="shared" si="3"/>
        <v>0</v>
      </c>
      <c r="C149" s="166"/>
      <c r="D149" s="166"/>
      <c r="E149" s="166"/>
      <c r="F149" s="166"/>
      <c r="G149" s="166"/>
      <c r="H149" s="166"/>
    </row>
    <row r="150" spans="1:8" x14ac:dyDescent="0.35">
      <c r="A150" s="80" t="s">
        <v>302</v>
      </c>
      <c r="B150" s="79">
        <f t="shared" si="3"/>
        <v>0</v>
      </c>
      <c r="C150" s="166"/>
      <c r="D150" s="166"/>
      <c r="E150" s="166"/>
      <c r="F150" s="166"/>
      <c r="G150" s="166"/>
      <c r="H150" s="166"/>
    </row>
    <row r="151" spans="1:8" x14ac:dyDescent="0.35">
      <c r="A151" s="80" t="s">
        <v>303</v>
      </c>
      <c r="B151" s="79">
        <f t="shared" si="3"/>
        <v>0</v>
      </c>
      <c r="C151" s="166"/>
      <c r="D151" s="166"/>
      <c r="E151" s="166"/>
      <c r="F151" s="166"/>
      <c r="G151" s="166"/>
      <c r="H151" s="166"/>
    </row>
    <row r="152" spans="1:8" x14ac:dyDescent="0.35">
      <c r="A152" s="80" t="s">
        <v>304</v>
      </c>
      <c r="B152" s="79">
        <f t="shared" si="3"/>
        <v>0</v>
      </c>
      <c r="C152" s="166"/>
      <c r="D152" s="166"/>
      <c r="E152" s="166"/>
      <c r="F152" s="166"/>
      <c r="G152" s="166"/>
      <c r="H152" s="166"/>
    </row>
    <row r="153" spans="1:8" x14ac:dyDescent="0.35">
      <c r="A153" s="80" t="s">
        <v>305</v>
      </c>
      <c r="B153" s="79">
        <f t="shared" si="3"/>
        <v>0</v>
      </c>
      <c r="C153" s="166"/>
      <c r="D153" s="166"/>
      <c r="E153" s="166"/>
      <c r="F153" s="166"/>
      <c r="G153" s="166"/>
      <c r="H153" s="166"/>
    </row>
    <row r="154" spans="1:8" x14ac:dyDescent="0.35">
      <c r="A154" s="80" t="s">
        <v>306</v>
      </c>
      <c r="B154" s="79">
        <f t="shared" si="3"/>
        <v>0</v>
      </c>
      <c r="C154" s="166"/>
      <c r="D154" s="166"/>
      <c r="E154" s="166"/>
      <c r="F154" s="166"/>
      <c r="G154" s="166"/>
      <c r="H154" s="166"/>
    </row>
    <row r="155" spans="1:8" x14ac:dyDescent="0.35">
      <c r="A155" s="80" t="s">
        <v>108</v>
      </c>
      <c r="B155" s="79">
        <f t="shared" si="3"/>
        <v>19</v>
      </c>
      <c r="C155" s="166">
        <v>7</v>
      </c>
      <c r="D155" s="166">
        <v>12</v>
      </c>
      <c r="E155" s="166"/>
      <c r="F155" s="166"/>
      <c r="G155" s="166"/>
      <c r="H155" s="166"/>
    </row>
    <row r="156" spans="1:8" x14ac:dyDescent="0.35">
      <c r="A156" s="80" t="s">
        <v>307</v>
      </c>
      <c r="B156" s="79">
        <f t="shared" si="3"/>
        <v>0</v>
      </c>
      <c r="C156" s="166"/>
      <c r="D156" s="166"/>
      <c r="E156" s="166"/>
      <c r="F156" s="166"/>
      <c r="G156" s="166"/>
      <c r="H156" s="166"/>
    </row>
    <row r="157" spans="1:8" x14ac:dyDescent="0.35">
      <c r="A157" s="80" t="s">
        <v>308</v>
      </c>
      <c r="B157" s="79">
        <f t="shared" si="3"/>
        <v>0</v>
      </c>
      <c r="C157" s="166"/>
      <c r="D157" s="166"/>
      <c r="E157" s="166"/>
      <c r="F157" s="166"/>
      <c r="G157" s="166"/>
      <c r="H157" s="166"/>
    </row>
    <row r="158" spans="1:8" x14ac:dyDescent="0.35">
      <c r="A158" s="80" t="s">
        <v>309</v>
      </c>
      <c r="B158" s="79">
        <f t="shared" si="3"/>
        <v>0</v>
      </c>
      <c r="C158" s="166"/>
      <c r="D158" s="166"/>
      <c r="E158" s="166"/>
      <c r="F158" s="166"/>
      <c r="G158" s="166"/>
      <c r="H158" s="166"/>
    </row>
    <row r="159" spans="1:8" x14ac:dyDescent="0.35">
      <c r="A159" s="80" t="s">
        <v>310</v>
      </c>
      <c r="B159" s="79">
        <f t="shared" si="3"/>
        <v>0</v>
      </c>
      <c r="C159" s="166"/>
      <c r="D159" s="166"/>
      <c r="E159" s="166"/>
      <c r="F159" s="166"/>
      <c r="G159" s="166"/>
      <c r="H159" s="166"/>
    </row>
    <row r="160" spans="1:8" x14ac:dyDescent="0.35">
      <c r="A160" s="80" t="s">
        <v>311</v>
      </c>
      <c r="B160" s="79">
        <f t="shared" si="3"/>
        <v>3</v>
      </c>
      <c r="C160" s="166"/>
      <c r="D160" s="166"/>
      <c r="E160" s="166">
        <v>3</v>
      </c>
      <c r="F160" s="166"/>
      <c r="G160" s="166"/>
      <c r="H160" s="166"/>
    </row>
    <row r="161" spans="1:8" x14ac:dyDescent="0.35">
      <c r="A161" s="80" t="s">
        <v>312</v>
      </c>
      <c r="B161" s="79">
        <f t="shared" si="3"/>
        <v>0</v>
      </c>
      <c r="C161" s="166"/>
      <c r="D161" s="166"/>
      <c r="E161" s="166"/>
      <c r="F161" s="166"/>
      <c r="G161" s="166"/>
      <c r="H161" s="166"/>
    </row>
    <row r="162" spans="1:8" x14ac:dyDescent="0.35">
      <c r="A162" s="80" t="s">
        <v>313</v>
      </c>
      <c r="B162" s="79">
        <f t="shared" si="3"/>
        <v>0</v>
      </c>
      <c r="C162" s="166"/>
      <c r="D162" s="166"/>
      <c r="E162" s="166"/>
      <c r="F162" s="166"/>
      <c r="G162" s="166"/>
      <c r="H162" s="166"/>
    </row>
    <row r="163" spans="1:8" x14ac:dyDescent="0.35">
      <c r="A163" s="80" t="s">
        <v>314</v>
      </c>
      <c r="B163" s="79">
        <f t="shared" si="3"/>
        <v>0</v>
      </c>
      <c r="C163" s="166"/>
      <c r="D163" s="166"/>
      <c r="E163" s="166"/>
      <c r="F163" s="166"/>
      <c r="G163" s="166"/>
      <c r="H163" s="166"/>
    </row>
    <row r="164" spans="1:8" x14ac:dyDescent="0.35">
      <c r="A164" s="80" t="s">
        <v>315</v>
      </c>
      <c r="B164" s="79">
        <f t="shared" si="3"/>
        <v>0</v>
      </c>
      <c r="C164" s="166"/>
      <c r="D164" s="166"/>
      <c r="E164" s="166"/>
      <c r="F164" s="166"/>
      <c r="G164" s="166"/>
      <c r="H164" s="166"/>
    </row>
    <row r="165" spans="1:8" x14ac:dyDescent="0.35">
      <c r="A165" s="80" t="s">
        <v>316</v>
      </c>
      <c r="B165" s="79">
        <f t="shared" si="3"/>
        <v>0</v>
      </c>
      <c r="C165" s="166"/>
      <c r="D165" s="166"/>
      <c r="E165" s="166"/>
      <c r="F165" s="166"/>
      <c r="G165" s="166"/>
      <c r="H165" s="166"/>
    </row>
    <row r="166" spans="1:8" x14ac:dyDescent="0.35">
      <c r="A166" s="80" t="s">
        <v>317</v>
      </c>
      <c r="B166" s="79">
        <f t="shared" si="3"/>
        <v>0</v>
      </c>
      <c r="C166" s="166"/>
      <c r="D166" s="166"/>
      <c r="E166" s="166"/>
      <c r="F166" s="166"/>
      <c r="G166" s="166"/>
      <c r="H166" s="166"/>
    </row>
    <row r="167" spans="1:8" x14ac:dyDescent="0.35">
      <c r="A167" s="80" t="s">
        <v>109</v>
      </c>
      <c r="B167" s="79">
        <f t="shared" si="3"/>
        <v>0</v>
      </c>
      <c r="C167" s="166"/>
      <c r="D167" s="166"/>
      <c r="E167" s="166"/>
      <c r="F167" s="166"/>
      <c r="G167" s="166"/>
      <c r="H167" s="166"/>
    </row>
    <row r="168" spans="1:8" x14ac:dyDescent="0.35">
      <c r="A168" s="80" t="s">
        <v>318</v>
      </c>
      <c r="B168" s="79">
        <f t="shared" si="3"/>
        <v>0</v>
      </c>
      <c r="C168" s="166"/>
      <c r="D168" s="166"/>
      <c r="E168" s="166"/>
      <c r="F168" s="166"/>
      <c r="G168" s="166"/>
      <c r="H168" s="166"/>
    </row>
    <row r="169" spans="1:8" x14ac:dyDescent="0.35">
      <c r="A169" s="80" t="s">
        <v>319</v>
      </c>
      <c r="B169" s="79">
        <f t="shared" si="3"/>
        <v>0</v>
      </c>
      <c r="C169" s="166"/>
      <c r="D169" s="166"/>
      <c r="E169" s="166"/>
      <c r="F169" s="166"/>
      <c r="G169" s="166"/>
      <c r="H169" s="166"/>
    </row>
    <row r="170" spans="1:8" x14ac:dyDescent="0.35">
      <c r="A170" s="80" t="s">
        <v>320</v>
      </c>
      <c r="B170" s="79">
        <f t="shared" si="3"/>
        <v>0</v>
      </c>
      <c r="C170" s="166"/>
      <c r="D170" s="166"/>
      <c r="E170" s="166"/>
      <c r="F170" s="166"/>
      <c r="G170" s="166"/>
      <c r="H170" s="166"/>
    </row>
    <row r="171" spans="1:8" x14ac:dyDescent="0.35">
      <c r="A171" s="80" t="s">
        <v>321</v>
      </c>
      <c r="B171" s="79">
        <f t="shared" si="3"/>
        <v>0</v>
      </c>
      <c r="C171" s="166"/>
      <c r="D171" s="166"/>
      <c r="E171" s="166"/>
      <c r="F171" s="166"/>
      <c r="G171" s="166"/>
      <c r="H171" s="166"/>
    </row>
    <row r="172" spans="1:8" x14ac:dyDescent="0.35">
      <c r="A172" s="80" t="s">
        <v>110</v>
      </c>
      <c r="B172" s="79">
        <f t="shared" si="3"/>
        <v>377</v>
      </c>
      <c r="C172" s="166">
        <v>371</v>
      </c>
      <c r="D172" s="166"/>
      <c r="E172" s="166"/>
      <c r="F172" s="166">
        <v>6</v>
      </c>
      <c r="G172" s="166"/>
      <c r="H172" s="166"/>
    </row>
    <row r="173" spans="1:8" x14ac:dyDescent="0.35">
      <c r="A173" s="80" t="s">
        <v>322</v>
      </c>
      <c r="B173" s="79">
        <f t="shared" si="3"/>
        <v>12</v>
      </c>
      <c r="C173" s="166"/>
      <c r="D173" s="166"/>
      <c r="E173" s="166">
        <v>10</v>
      </c>
      <c r="F173" s="166"/>
      <c r="G173" s="166"/>
      <c r="H173" s="166">
        <v>2</v>
      </c>
    </row>
    <row r="174" spans="1:8" x14ac:dyDescent="0.35">
      <c r="A174" s="80" t="s">
        <v>323</v>
      </c>
      <c r="B174" s="79">
        <f t="shared" si="3"/>
        <v>0</v>
      </c>
      <c r="C174" s="166"/>
      <c r="D174" s="166"/>
      <c r="E174" s="166"/>
      <c r="F174" s="166"/>
      <c r="G174" s="166"/>
      <c r="H174" s="166"/>
    </row>
    <row r="175" spans="1:8" x14ac:dyDescent="0.35">
      <c r="A175" s="80" t="s">
        <v>324</v>
      </c>
      <c r="B175" s="79">
        <f t="shared" si="3"/>
        <v>0</v>
      </c>
      <c r="C175" s="166"/>
      <c r="D175" s="166"/>
      <c r="E175" s="166"/>
      <c r="F175" s="166"/>
      <c r="G175" s="166"/>
      <c r="H175" s="166"/>
    </row>
    <row r="176" spans="1:8" x14ac:dyDescent="0.35">
      <c r="A176" s="80" t="s">
        <v>325</v>
      </c>
      <c r="B176" s="79">
        <f t="shared" si="3"/>
        <v>0</v>
      </c>
      <c r="C176" s="166"/>
      <c r="D176" s="166"/>
      <c r="E176" s="166"/>
      <c r="F176" s="166"/>
      <c r="G176" s="166"/>
      <c r="H176" s="166"/>
    </row>
    <row r="177" spans="1:8" x14ac:dyDescent="0.35">
      <c r="A177" s="80" t="s">
        <v>326</v>
      </c>
      <c r="B177" s="79">
        <f t="shared" si="3"/>
        <v>0</v>
      </c>
      <c r="C177" s="166"/>
      <c r="D177" s="166"/>
      <c r="E177" s="166"/>
      <c r="F177" s="166"/>
      <c r="G177" s="166"/>
      <c r="H177" s="166"/>
    </row>
    <row r="178" spans="1:8" x14ac:dyDescent="0.35">
      <c r="A178" s="80" t="s">
        <v>327</v>
      </c>
      <c r="B178" s="79">
        <f t="shared" si="3"/>
        <v>0</v>
      </c>
      <c r="C178" s="166"/>
      <c r="D178" s="166"/>
      <c r="E178" s="166"/>
      <c r="F178" s="166"/>
      <c r="G178" s="166"/>
      <c r="H178" s="166"/>
    </row>
    <row r="179" spans="1:8" x14ac:dyDescent="0.35">
      <c r="A179" s="80" t="s">
        <v>328</v>
      </c>
      <c r="B179" s="79">
        <f t="shared" si="3"/>
        <v>0</v>
      </c>
      <c r="C179" s="166"/>
      <c r="D179" s="166"/>
      <c r="E179" s="166"/>
      <c r="F179" s="166"/>
      <c r="G179" s="166"/>
      <c r="H179" s="166"/>
    </row>
    <row r="180" spans="1:8" x14ac:dyDescent="0.35">
      <c r="A180" s="80" t="s">
        <v>329</v>
      </c>
      <c r="B180" s="79">
        <f t="shared" si="3"/>
        <v>0</v>
      </c>
      <c r="C180" s="166"/>
      <c r="D180" s="166"/>
      <c r="E180" s="166"/>
      <c r="F180" s="166"/>
      <c r="G180" s="166"/>
      <c r="H180" s="166"/>
    </row>
    <row r="181" spans="1:8" x14ac:dyDescent="0.35">
      <c r="A181" s="80" t="s">
        <v>330</v>
      </c>
      <c r="B181" s="79">
        <f t="shared" si="3"/>
        <v>0</v>
      </c>
      <c r="C181" s="166"/>
      <c r="D181" s="166"/>
      <c r="E181" s="166"/>
      <c r="F181" s="166"/>
      <c r="G181" s="166"/>
      <c r="H181" s="166"/>
    </row>
    <row r="182" spans="1:8" x14ac:dyDescent="0.35">
      <c r="A182" s="80" t="s">
        <v>331</v>
      </c>
      <c r="B182" s="79">
        <f t="shared" si="3"/>
        <v>0</v>
      </c>
      <c r="C182" s="166"/>
      <c r="D182" s="166"/>
      <c r="E182" s="166"/>
      <c r="F182" s="166"/>
      <c r="G182" s="166"/>
      <c r="H182" s="166"/>
    </row>
    <row r="183" spans="1:8" x14ac:dyDescent="0.35">
      <c r="A183" s="80" t="s">
        <v>332</v>
      </c>
      <c r="B183" s="79">
        <f t="shared" si="3"/>
        <v>0</v>
      </c>
      <c r="C183" s="166"/>
      <c r="D183" s="166"/>
      <c r="E183" s="166"/>
      <c r="F183" s="166"/>
      <c r="G183" s="166"/>
      <c r="H183" s="166"/>
    </row>
    <row r="184" spans="1:8" x14ac:dyDescent="0.35">
      <c r="A184" s="80" t="s">
        <v>333</v>
      </c>
      <c r="B184" s="79">
        <f t="shared" si="3"/>
        <v>0</v>
      </c>
      <c r="C184" s="166"/>
      <c r="D184" s="166"/>
      <c r="E184" s="166"/>
      <c r="F184" s="166"/>
      <c r="G184" s="166"/>
      <c r="H184" s="166"/>
    </row>
    <row r="185" spans="1:8" x14ac:dyDescent="0.35">
      <c r="A185" s="80" t="s">
        <v>334</v>
      </c>
      <c r="B185" s="79">
        <f t="shared" si="3"/>
        <v>0</v>
      </c>
      <c r="C185" s="166"/>
      <c r="D185" s="166"/>
      <c r="E185" s="166"/>
      <c r="F185" s="166"/>
      <c r="G185" s="166"/>
      <c r="H185" s="166"/>
    </row>
    <row r="186" spans="1:8" x14ac:dyDescent="0.35">
      <c r="A186" s="80" t="s">
        <v>335</v>
      </c>
      <c r="B186" s="79">
        <f t="shared" si="3"/>
        <v>0</v>
      </c>
      <c r="C186" s="166"/>
      <c r="D186" s="166"/>
      <c r="E186" s="166"/>
      <c r="F186" s="166"/>
      <c r="G186" s="166"/>
      <c r="H186" s="166"/>
    </row>
    <row r="187" spans="1:8" x14ac:dyDescent="0.35">
      <c r="A187" s="80" t="s">
        <v>336</v>
      </c>
      <c r="B187" s="79">
        <f t="shared" si="3"/>
        <v>0</v>
      </c>
      <c r="C187" s="166"/>
      <c r="D187" s="166"/>
      <c r="E187" s="166"/>
      <c r="F187" s="166"/>
      <c r="G187" s="166"/>
      <c r="H187" s="166"/>
    </row>
    <row r="188" spans="1:8" x14ac:dyDescent="0.35">
      <c r="A188" s="80" t="s">
        <v>111</v>
      </c>
      <c r="B188" s="79">
        <f t="shared" si="3"/>
        <v>14</v>
      </c>
      <c r="C188" s="166"/>
      <c r="D188" s="166">
        <v>2</v>
      </c>
      <c r="E188" s="166">
        <v>8</v>
      </c>
      <c r="F188" s="166"/>
      <c r="G188" s="166"/>
      <c r="H188" s="166">
        <v>4</v>
      </c>
    </row>
    <row r="189" spans="1:8" x14ac:dyDescent="0.35">
      <c r="A189" s="80" t="s">
        <v>112</v>
      </c>
      <c r="B189" s="79">
        <f t="shared" si="3"/>
        <v>88</v>
      </c>
      <c r="C189" s="166">
        <v>55</v>
      </c>
      <c r="D189" s="166">
        <v>33</v>
      </c>
      <c r="E189" s="166"/>
      <c r="F189" s="166"/>
      <c r="G189" s="166"/>
      <c r="H189" s="166"/>
    </row>
    <row r="190" spans="1:8" x14ac:dyDescent="0.35">
      <c r="A190" s="87" t="s">
        <v>497</v>
      </c>
      <c r="B190" s="79">
        <f t="shared" si="3"/>
        <v>7</v>
      </c>
      <c r="C190" s="167">
        <v>7</v>
      </c>
      <c r="D190" s="167"/>
      <c r="E190" s="167"/>
      <c r="F190" s="167"/>
      <c r="G190" s="167"/>
      <c r="H190" s="167"/>
    </row>
    <row r="191" spans="1:8" x14ac:dyDescent="0.35">
      <c r="A191" s="62" t="s">
        <v>423</v>
      </c>
    </row>
  </sheetData>
  <mergeCells count="9">
    <mergeCell ref="B1:E1"/>
    <mergeCell ref="F8:H8"/>
    <mergeCell ref="A3:H3"/>
    <mergeCell ref="A4:H4"/>
    <mergeCell ref="A6:H6"/>
    <mergeCell ref="A5:H5"/>
    <mergeCell ref="A8:A9"/>
    <mergeCell ref="B8:B9"/>
    <mergeCell ref="C8:E8"/>
  </mergeCells>
  <pageMargins left="0.7" right="0.7" top="0.75" bottom="0.75" header="0.3" footer="0.3"/>
  <ignoredErrors>
    <ignoredError sqref="B14:J14 C10:H10 B16:J16 B15 B23:J33 B22 E22:J22 B35:J45 B34 D34:J34 B47:J47 B46 E46 B49:J57 B48 D48:E48 B60:J66 B58 E58 B59 E59 B68:J69 B67 D67:E67 B96:J96 B95 D95:E95 B98:J98 B97 E97 B103:J107 B99 D99:J99 B100 D100:J100 B101 E101 B102 D102:E102 B109:J120 B108 D108:J108 B123:J137 B121 E121:J121 B122 E122:J122 B139:J154 B138 E138 B156:J159 B155 E155:J155 B174:J187 B172 D172:E172 B191:J192 B189 E189:J189 B190 D190:J190 G15:J15 B13:D13 F13:J13 B21:J21 B20:D20 F20:J20 B18:J19 B17:D17 F17:J17 B75:J94 B73:D73 F73:J73 B74:D74 F74:G74 B161:J171 B160:D160 F160:J160 B173:D173 F173:G173 B188:C188 F188:G188 B71:J72 B70:C70 E70:J70 G46:J46 G48:J48 H58:J58 H59:J59 G67:J67 G95:J95 G97:J97 G101:J101 G102:J102 G138:J138 G172:J172 I74:J74 I173:J173 I188:J188" emptyCellReference="1"/>
  </ignoredError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120"/>
  <sheetViews>
    <sheetView workbookViewId="0"/>
  </sheetViews>
  <sheetFormatPr baseColWidth="10" defaultColWidth="9.08984375" defaultRowHeight="15.5" x14ac:dyDescent="0.35"/>
  <cols>
    <col min="1" max="1" width="78.6328125" style="6" customWidth="1"/>
    <col min="2" max="2" width="15.6328125" style="6" customWidth="1"/>
    <col min="3" max="3" width="19.08984375" style="6" customWidth="1"/>
    <col min="4" max="4" width="24.36328125" style="6" customWidth="1"/>
    <col min="5" max="5" width="20.08984375" style="6" customWidth="1"/>
    <col min="6" max="16384" width="9.08984375" style="6"/>
  </cols>
  <sheetData>
    <row r="1" spans="1:5" x14ac:dyDescent="0.35">
      <c r="A1" s="3" t="s">
        <v>82</v>
      </c>
      <c r="B1" s="322" t="s">
        <v>185</v>
      </c>
      <c r="C1" s="322"/>
      <c r="D1" s="322"/>
      <c r="E1" s="322"/>
    </row>
    <row r="2" spans="1:5" x14ac:dyDescent="0.35">
      <c r="A2" s="3"/>
      <c r="B2" s="3"/>
      <c r="C2" s="3"/>
      <c r="D2" s="3"/>
      <c r="E2" s="53"/>
    </row>
    <row r="3" spans="1:5" x14ac:dyDescent="0.35">
      <c r="A3" s="267" t="s">
        <v>344</v>
      </c>
      <c r="B3" s="267"/>
      <c r="C3" s="267"/>
      <c r="D3" s="267"/>
      <c r="E3" s="267"/>
    </row>
    <row r="4" spans="1:5" x14ac:dyDescent="0.35">
      <c r="A4" s="267" t="s">
        <v>42</v>
      </c>
      <c r="B4" s="267"/>
      <c r="C4" s="267"/>
      <c r="D4" s="267"/>
      <c r="E4" s="267"/>
    </row>
    <row r="5" spans="1:5" x14ac:dyDescent="0.35">
      <c r="A5" s="267" t="s">
        <v>343</v>
      </c>
      <c r="B5" s="267"/>
      <c r="C5" s="267"/>
      <c r="D5" s="267"/>
      <c r="E5" s="267"/>
    </row>
    <row r="6" spans="1:5" x14ac:dyDescent="0.35">
      <c r="A6" s="267" t="s">
        <v>374</v>
      </c>
      <c r="B6" s="267"/>
      <c r="C6" s="267"/>
      <c r="D6" s="267"/>
      <c r="E6" s="267"/>
    </row>
    <row r="7" spans="1:5" x14ac:dyDescent="0.35">
      <c r="A7" s="28"/>
      <c r="B7" s="28"/>
      <c r="C7" s="28"/>
      <c r="D7" s="28"/>
      <c r="E7" s="28"/>
    </row>
    <row r="8" spans="1:5" x14ac:dyDescent="0.35">
      <c r="A8" s="28"/>
      <c r="B8" s="28"/>
      <c r="C8" s="28"/>
      <c r="D8" s="28"/>
      <c r="E8" s="28"/>
    </row>
    <row r="9" spans="1:5" ht="30" x14ac:dyDescent="0.35">
      <c r="A9" s="88" t="s">
        <v>43</v>
      </c>
      <c r="B9" s="89" t="s">
        <v>13</v>
      </c>
      <c r="C9" s="88" t="s">
        <v>340</v>
      </c>
      <c r="D9" s="88" t="s">
        <v>341</v>
      </c>
      <c r="E9" s="69" t="s">
        <v>342</v>
      </c>
    </row>
    <row r="10" spans="1:5" x14ac:dyDescent="0.35">
      <c r="A10" s="30"/>
      <c r="B10" s="8"/>
      <c r="C10" s="30"/>
      <c r="D10" s="30"/>
      <c r="E10" s="108"/>
    </row>
    <row r="11" spans="1:5" x14ac:dyDescent="0.35">
      <c r="A11" s="22" t="s">
        <v>13</v>
      </c>
      <c r="B11" s="10">
        <f>B13+B21+B24+B33+B40+B47+B56+B65+B73+B81+B89+B99+B103+B110+B115</f>
        <v>0</v>
      </c>
      <c r="C11" s="10">
        <f>C13+C21+C24+C33+C40+C47+C56+C65+C73+C81+C89+C99+C103+C110+C115</f>
        <v>0</v>
      </c>
      <c r="D11" s="10">
        <f>D13+D21+D24+D33+D40+D47+D56+D65+D73+D81+D89+D99+D103+D110+D115</f>
        <v>0</v>
      </c>
      <c r="E11" s="11">
        <f>E13+E21+E24+E33+E40+E47+E56+E65+E73+E81+E89+E99+E103+E110+E115</f>
        <v>0</v>
      </c>
    </row>
    <row r="12" spans="1:5" x14ac:dyDescent="0.35">
      <c r="A12" s="65"/>
      <c r="B12" s="13"/>
      <c r="C12" s="13"/>
      <c r="D12" s="13"/>
      <c r="E12" s="23"/>
    </row>
    <row r="13" spans="1:5" x14ac:dyDescent="0.35">
      <c r="A13" s="15" t="s">
        <v>46</v>
      </c>
      <c r="B13" s="10">
        <f>SUM(B14:B19)</f>
        <v>0</v>
      </c>
      <c r="C13" s="10">
        <f>SUM(C14:C19)</f>
        <v>0</v>
      </c>
      <c r="D13" s="10">
        <f>SUM(D14:D19)</f>
        <v>0</v>
      </c>
      <c r="E13" s="11">
        <f>SUM(E14:E19)</f>
        <v>0</v>
      </c>
    </row>
    <row r="14" spans="1:5" x14ac:dyDescent="0.35">
      <c r="A14" s="6" t="s">
        <v>403</v>
      </c>
      <c r="B14" s="57">
        <f t="shared" ref="B14:B19" si="0">SUM(D14:E14)</f>
        <v>0</v>
      </c>
      <c r="C14" s="57"/>
      <c r="D14" s="57"/>
      <c r="E14" s="14"/>
    </row>
    <row r="15" spans="1:5" x14ac:dyDescent="0.35">
      <c r="A15" s="16" t="s">
        <v>119</v>
      </c>
      <c r="B15" s="57">
        <f t="shared" si="0"/>
        <v>0</v>
      </c>
      <c r="C15" s="57"/>
      <c r="D15" s="57"/>
      <c r="E15" s="14"/>
    </row>
    <row r="16" spans="1:5" x14ac:dyDescent="0.35">
      <c r="A16" s="6" t="s">
        <v>120</v>
      </c>
      <c r="B16" s="57">
        <f t="shared" si="0"/>
        <v>0</v>
      </c>
      <c r="C16" s="57"/>
      <c r="D16" s="57"/>
      <c r="E16" s="14"/>
    </row>
    <row r="17" spans="1:5" x14ac:dyDescent="0.35">
      <c r="A17" s="6" t="s">
        <v>121</v>
      </c>
      <c r="B17" s="57">
        <f t="shared" si="0"/>
        <v>0</v>
      </c>
      <c r="C17" s="57"/>
      <c r="D17" s="57"/>
      <c r="E17" s="14"/>
    </row>
    <row r="18" spans="1:5" x14ac:dyDescent="0.35">
      <c r="A18" s="6" t="s">
        <v>122</v>
      </c>
      <c r="B18" s="57">
        <f t="shared" si="0"/>
        <v>0</v>
      </c>
      <c r="C18" s="57"/>
      <c r="D18" s="57"/>
      <c r="E18" s="14"/>
    </row>
    <row r="19" spans="1:5" x14ac:dyDescent="0.35">
      <c r="A19" s="6" t="s">
        <v>123</v>
      </c>
      <c r="B19" s="57">
        <f t="shared" si="0"/>
        <v>0</v>
      </c>
      <c r="C19" s="57"/>
      <c r="D19" s="57"/>
      <c r="E19" s="14"/>
    </row>
    <row r="20" spans="1:5" x14ac:dyDescent="0.35">
      <c r="A20" s="17"/>
      <c r="B20" s="57"/>
      <c r="C20" s="57"/>
      <c r="D20" s="57"/>
      <c r="E20" s="14"/>
    </row>
    <row r="21" spans="1:5" x14ac:dyDescent="0.35">
      <c r="A21" s="15" t="s">
        <v>47</v>
      </c>
      <c r="B21" s="10">
        <f>SUM(B22)</f>
        <v>0</v>
      </c>
      <c r="C21" s="10">
        <f>SUM(C22)</f>
        <v>0</v>
      </c>
      <c r="D21" s="10">
        <f>SUM(D22)</f>
        <v>0</v>
      </c>
      <c r="E21" s="11">
        <f>SUM(E22)</f>
        <v>0</v>
      </c>
    </row>
    <row r="22" spans="1:5" x14ac:dyDescent="0.35">
      <c r="A22" s="16" t="s">
        <v>426</v>
      </c>
      <c r="B22" s="57">
        <f>SUM(D22:E22)</f>
        <v>0</v>
      </c>
      <c r="C22" s="57"/>
      <c r="D22" s="57"/>
      <c r="E22" s="14"/>
    </row>
    <row r="23" spans="1:5" x14ac:dyDescent="0.35">
      <c r="A23" s="17"/>
      <c r="B23" s="57"/>
      <c r="C23" s="57"/>
      <c r="D23" s="57"/>
      <c r="E23" s="14"/>
    </row>
    <row r="24" spans="1:5" x14ac:dyDescent="0.35">
      <c r="A24" s="15" t="s">
        <v>48</v>
      </c>
      <c r="B24" s="10">
        <f>SUM(B25:B31)</f>
        <v>0</v>
      </c>
      <c r="C24" s="10">
        <f>SUM(C25:C31)</f>
        <v>0</v>
      </c>
      <c r="D24" s="10">
        <f>SUM(D25:D31)</f>
        <v>0</v>
      </c>
      <c r="E24" s="11">
        <f>SUM(E25:E31)</f>
        <v>0</v>
      </c>
    </row>
    <row r="25" spans="1:5" x14ac:dyDescent="0.35">
      <c r="A25" s="16" t="s">
        <v>169</v>
      </c>
      <c r="B25" s="57">
        <f t="shared" ref="B25:B30" si="1">SUM(D25:E25)</f>
        <v>0</v>
      </c>
      <c r="C25" s="57"/>
      <c r="D25" s="57"/>
      <c r="E25" s="14"/>
    </row>
    <row r="26" spans="1:5" x14ac:dyDescent="0.35">
      <c r="A26" s="6" t="s">
        <v>124</v>
      </c>
      <c r="B26" s="57">
        <f t="shared" si="1"/>
        <v>0</v>
      </c>
      <c r="C26" s="57"/>
      <c r="D26" s="57"/>
      <c r="E26" s="14"/>
    </row>
    <row r="27" spans="1:5" x14ac:dyDescent="0.35">
      <c r="A27" s="6" t="s">
        <v>125</v>
      </c>
      <c r="B27" s="57">
        <f t="shared" si="1"/>
        <v>0</v>
      </c>
      <c r="C27" s="57"/>
      <c r="D27" s="57"/>
      <c r="E27" s="14"/>
    </row>
    <row r="28" spans="1:5" x14ac:dyDescent="0.35">
      <c r="A28" s="6" t="s">
        <v>126</v>
      </c>
      <c r="B28" s="57">
        <f t="shared" si="1"/>
        <v>0</v>
      </c>
      <c r="C28" s="57"/>
      <c r="D28" s="57"/>
      <c r="E28" s="14"/>
    </row>
    <row r="29" spans="1:5" x14ac:dyDescent="0.35">
      <c r="A29" s="16" t="s">
        <v>404</v>
      </c>
      <c r="B29" s="57">
        <f t="shared" si="1"/>
        <v>0</v>
      </c>
      <c r="C29" s="57"/>
      <c r="D29" s="57"/>
      <c r="E29" s="14"/>
    </row>
    <row r="30" spans="1:5" x14ac:dyDescent="0.35">
      <c r="A30" s="6" t="s">
        <v>127</v>
      </c>
      <c r="B30" s="57">
        <f t="shared" si="1"/>
        <v>0</v>
      </c>
      <c r="C30" s="57"/>
      <c r="D30" s="57"/>
      <c r="E30" s="14"/>
    </row>
    <row r="31" spans="1:5" x14ac:dyDescent="0.35">
      <c r="A31" s="6" t="s">
        <v>128</v>
      </c>
      <c r="B31" s="57">
        <f>SUM(C31:E31)</f>
        <v>0</v>
      </c>
      <c r="C31" s="57"/>
      <c r="D31" s="57"/>
      <c r="E31" s="14"/>
    </row>
    <row r="32" spans="1:5" x14ac:dyDescent="0.35">
      <c r="A32" s="18"/>
      <c r="B32" s="59"/>
      <c r="C32" s="59"/>
      <c r="D32" s="59"/>
      <c r="E32" s="24"/>
    </row>
    <row r="33" spans="1:5" x14ac:dyDescent="0.35">
      <c r="A33" s="15" t="s">
        <v>49</v>
      </c>
      <c r="B33" s="10">
        <f>SUM(B34:B38)</f>
        <v>0</v>
      </c>
      <c r="C33" s="10">
        <f>SUM(C34:C38)</f>
        <v>0</v>
      </c>
      <c r="D33" s="10">
        <f>SUM(D34:D38)</f>
        <v>0</v>
      </c>
      <c r="E33" s="11">
        <f>SUM(E34:E38)</f>
        <v>0</v>
      </c>
    </row>
    <row r="34" spans="1:5" x14ac:dyDescent="0.35">
      <c r="A34" s="16" t="s">
        <v>405</v>
      </c>
      <c r="B34" s="57">
        <f>SUM(D34:E34)</f>
        <v>0</v>
      </c>
      <c r="C34" s="57"/>
      <c r="D34" s="57"/>
      <c r="E34" s="14"/>
    </row>
    <row r="35" spans="1:5" x14ac:dyDescent="0.35">
      <c r="A35" s="6" t="s">
        <v>129</v>
      </c>
      <c r="B35" s="57">
        <f>SUM(D35:E35)</f>
        <v>0</v>
      </c>
      <c r="C35" s="57"/>
      <c r="D35" s="57"/>
      <c r="E35" s="14"/>
    </row>
    <row r="36" spans="1:5" x14ac:dyDescent="0.35">
      <c r="A36" s="6" t="s">
        <v>130</v>
      </c>
      <c r="B36" s="57">
        <f>SUM(D36:E36)</f>
        <v>0</v>
      </c>
      <c r="C36" s="57"/>
      <c r="D36" s="57"/>
      <c r="E36" s="14"/>
    </row>
    <row r="37" spans="1:5" x14ac:dyDescent="0.35">
      <c r="A37" s="6" t="s">
        <v>133</v>
      </c>
      <c r="B37" s="57">
        <f>SUM(D37:E37)</f>
        <v>0</v>
      </c>
      <c r="C37" s="57"/>
      <c r="D37" s="57"/>
      <c r="E37" s="14"/>
    </row>
    <row r="38" spans="1:5" x14ac:dyDescent="0.35">
      <c r="A38" s="6" t="s">
        <v>134</v>
      </c>
      <c r="B38" s="57">
        <f>SUM(D38:E38)</f>
        <v>0</v>
      </c>
      <c r="C38" s="57"/>
      <c r="D38" s="57"/>
      <c r="E38" s="14"/>
    </row>
    <row r="39" spans="1:5" x14ac:dyDescent="0.35">
      <c r="A39" s="17"/>
      <c r="B39" s="57"/>
      <c r="C39" s="57"/>
      <c r="D39" s="57"/>
      <c r="E39" s="14"/>
    </row>
    <row r="40" spans="1:5" x14ac:dyDescent="0.35">
      <c r="A40" s="15" t="s">
        <v>50</v>
      </c>
      <c r="B40" s="10">
        <f>SUM(B41:B45)</f>
        <v>0</v>
      </c>
      <c r="C40" s="10">
        <f>SUM(C41:C45)</f>
        <v>0</v>
      </c>
      <c r="D40" s="10">
        <f>SUM(D41:D45)</f>
        <v>0</v>
      </c>
      <c r="E40" s="11">
        <f>SUM(E41:E45)</f>
        <v>0</v>
      </c>
    </row>
    <row r="41" spans="1:5" x14ac:dyDescent="0.35">
      <c r="A41" s="16" t="s">
        <v>406</v>
      </c>
      <c r="B41" s="57">
        <f>SUM(D41:E41)</f>
        <v>0</v>
      </c>
      <c r="C41" s="57"/>
      <c r="D41" s="57"/>
      <c r="E41" s="14"/>
    </row>
    <row r="42" spans="1:5" x14ac:dyDescent="0.35">
      <c r="A42" s="6" t="s">
        <v>131</v>
      </c>
      <c r="B42" s="57">
        <f>SUM(D42:E42)</f>
        <v>0</v>
      </c>
      <c r="C42" s="57"/>
      <c r="D42" s="57"/>
      <c r="E42" s="14"/>
    </row>
    <row r="43" spans="1:5" x14ac:dyDescent="0.35">
      <c r="A43" s="6" t="s">
        <v>132</v>
      </c>
      <c r="B43" s="57">
        <f>SUM(D43:E43)</f>
        <v>0</v>
      </c>
      <c r="C43" s="57"/>
      <c r="D43" s="57"/>
      <c r="E43" s="14"/>
    </row>
    <row r="44" spans="1:5" x14ac:dyDescent="0.35">
      <c r="A44" s="6" t="s">
        <v>135</v>
      </c>
      <c r="B44" s="57">
        <f>SUM(D44:E44)</f>
        <v>0</v>
      </c>
      <c r="C44" s="57"/>
      <c r="D44" s="57"/>
      <c r="E44" s="14"/>
    </row>
    <row r="45" spans="1:5" x14ac:dyDescent="0.35">
      <c r="A45" s="6" t="s">
        <v>136</v>
      </c>
      <c r="B45" s="57">
        <f>SUM(D45:E45)</f>
        <v>0</v>
      </c>
      <c r="C45" s="57"/>
      <c r="D45" s="57"/>
      <c r="E45" s="14"/>
    </row>
    <row r="46" spans="1:5" x14ac:dyDescent="0.35">
      <c r="A46" s="17"/>
      <c r="B46" s="57"/>
      <c r="C46" s="57"/>
      <c r="D46" s="57"/>
      <c r="E46" s="14"/>
    </row>
    <row r="47" spans="1:5" x14ac:dyDescent="0.35">
      <c r="A47" s="15" t="s">
        <v>51</v>
      </c>
      <c r="B47" s="10">
        <f>SUM(B48:B54)</f>
        <v>0</v>
      </c>
      <c r="C47" s="10">
        <f>SUM(C48:C54)</f>
        <v>0</v>
      </c>
      <c r="D47" s="10">
        <f>SUM(D48:D54)</f>
        <v>0</v>
      </c>
      <c r="E47" s="11">
        <f>SUM(E48:E54)</f>
        <v>0</v>
      </c>
    </row>
    <row r="48" spans="1:5" x14ac:dyDescent="0.35">
      <c r="A48" s="6" t="s">
        <v>176</v>
      </c>
      <c r="B48" s="57">
        <f t="shared" ref="B48:B54" si="2">SUM(D48:E48)</f>
        <v>0</v>
      </c>
      <c r="C48" s="57"/>
      <c r="D48" s="57"/>
      <c r="E48" s="14"/>
    </row>
    <row r="49" spans="1:5" x14ac:dyDescent="0.35">
      <c r="A49" s="6" t="s">
        <v>138</v>
      </c>
      <c r="B49" s="57">
        <f t="shared" si="2"/>
        <v>0</v>
      </c>
      <c r="C49" s="57"/>
      <c r="D49" s="57"/>
      <c r="E49" s="14"/>
    </row>
    <row r="50" spans="1:5" x14ac:dyDescent="0.35">
      <c r="A50" s="6" t="s">
        <v>137</v>
      </c>
      <c r="B50" s="57">
        <f t="shared" si="2"/>
        <v>0</v>
      </c>
      <c r="C50" s="57"/>
      <c r="D50" s="57"/>
      <c r="E50" s="14"/>
    </row>
    <row r="51" spans="1:5" x14ac:dyDescent="0.35">
      <c r="A51" s="6" t="s">
        <v>391</v>
      </c>
      <c r="B51" s="57">
        <f t="shared" si="2"/>
        <v>0</v>
      </c>
      <c r="C51" s="57"/>
      <c r="D51" s="57"/>
      <c r="E51" s="14"/>
    </row>
    <row r="52" spans="1:5" x14ac:dyDescent="0.35">
      <c r="A52" s="6" t="s">
        <v>392</v>
      </c>
      <c r="B52" s="57">
        <f t="shared" si="2"/>
        <v>0</v>
      </c>
      <c r="C52" s="57"/>
      <c r="D52" s="57"/>
      <c r="E52" s="14"/>
    </row>
    <row r="53" spans="1:5" x14ac:dyDescent="0.35">
      <c r="A53" s="6" t="s">
        <v>139</v>
      </c>
      <c r="B53" s="57">
        <f t="shared" si="2"/>
        <v>0</v>
      </c>
      <c r="C53" s="57"/>
      <c r="D53" s="57"/>
      <c r="E53" s="14"/>
    </row>
    <row r="54" spans="1:5" x14ac:dyDescent="0.35">
      <c r="A54" s="6" t="s">
        <v>140</v>
      </c>
      <c r="B54" s="57">
        <f t="shared" si="2"/>
        <v>0</v>
      </c>
      <c r="C54" s="57"/>
      <c r="D54" s="57"/>
      <c r="E54" s="14"/>
    </row>
    <row r="55" spans="1:5" x14ac:dyDescent="0.35">
      <c r="A55" s="18"/>
      <c r="B55" s="59"/>
      <c r="C55" s="59"/>
      <c r="D55" s="59"/>
      <c r="E55" s="24"/>
    </row>
    <row r="56" spans="1:5" x14ac:dyDescent="0.35">
      <c r="A56" s="15" t="s">
        <v>14</v>
      </c>
      <c r="B56" s="10">
        <f>SUM(B57:B63)</f>
        <v>0</v>
      </c>
      <c r="C56" s="10">
        <f>SUM(C57:C63)</f>
        <v>0</v>
      </c>
      <c r="D56" s="10">
        <f>SUM(D57:D63)</f>
        <v>0</v>
      </c>
      <c r="E56" s="11">
        <f>SUM(E57:E63)</f>
        <v>0</v>
      </c>
    </row>
    <row r="57" spans="1:5" x14ac:dyDescent="0.35">
      <c r="A57" s="16" t="s">
        <v>170</v>
      </c>
      <c r="B57" s="57">
        <f t="shared" ref="B57:B63" si="3">SUM(D57:E57)</f>
        <v>0</v>
      </c>
      <c r="C57" s="57"/>
      <c r="D57" s="57"/>
      <c r="E57" s="14"/>
    </row>
    <row r="58" spans="1:5" x14ac:dyDescent="0.35">
      <c r="A58" s="16" t="s">
        <v>386</v>
      </c>
      <c r="B58" s="57">
        <f t="shared" si="3"/>
        <v>0</v>
      </c>
      <c r="C58" s="57"/>
      <c r="D58" s="57"/>
      <c r="E58" s="14"/>
    </row>
    <row r="59" spans="1:5" x14ac:dyDescent="0.35">
      <c r="A59" s="6" t="s">
        <v>141</v>
      </c>
      <c r="B59" s="57">
        <f t="shared" si="3"/>
        <v>0</v>
      </c>
      <c r="C59" s="57"/>
      <c r="D59" s="57"/>
      <c r="E59" s="14"/>
    </row>
    <row r="60" spans="1:5" x14ac:dyDescent="0.35">
      <c r="A60" s="6" t="s">
        <v>142</v>
      </c>
      <c r="B60" s="57">
        <f t="shared" si="3"/>
        <v>0</v>
      </c>
      <c r="C60" s="57"/>
      <c r="D60" s="57"/>
      <c r="E60" s="14"/>
    </row>
    <row r="61" spans="1:5" x14ac:dyDescent="0.35">
      <c r="A61" s="6" t="s">
        <v>143</v>
      </c>
      <c r="B61" s="57">
        <f t="shared" si="3"/>
        <v>0</v>
      </c>
      <c r="C61" s="57"/>
      <c r="D61" s="57"/>
      <c r="E61" s="14"/>
    </row>
    <row r="62" spans="1:5" x14ac:dyDescent="0.35">
      <c r="A62" s="6" t="s">
        <v>144</v>
      </c>
      <c r="B62" s="57">
        <f t="shared" si="3"/>
        <v>0</v>
      </c>
      <c r="C62" s="57"/>
      <c r="D62" s="57"/>
      <c r="E62" s="14"/>
    </row>
    <row r="63" spans="1:5" x14ac:dyDescent="0.35">
      <c r="A63" s="6" t="s">
        <v>116</v>
      </c>
      <c r="B63" s="57">
        <f t="shared" si="3"/>
        <v>0</v>
      </c>
      <c r="C63" s="57"/>
      <c r="D63" s="57"/>
      <c r="E63" s="14"/>
    </row>
    <row r="64" spans="1:5" x14ac:dyDescent="0.35">
      <c r="A64" s="17"/>
      <c r="B64" s="13"/>
      <c r="C64" s="13"/>
      <c r="D64" s="13"/>
      <c r="E64" s="23"/>
    </row>
    <row r="65" spans="1:5" x14ac:dyDescent="0.35">
      <c r="A65" s="15" t="s">
        <v>15</v>
      </c>
      <c r="B65" s="10">
        <f>SUM(B66:B71)</f>
        <v>0</v>
      </c>
      <c r="C65" s="10">
        <f>SUM(C66:C71)</f>
        <v>0</v>
      </c>
      <c r="D65" s="10">
        <f>SUM(D66:D71)</f>
        <v>0</v>
      </c>
      <c r="E65" s="11">
        <f>SUM(E66:E71)</f>
        <v>0</v>
      </c>
    </row>
    <row r="66" spans="1:5" x14ac:dyDescent="0.35">
      <c r="A66" s="16" t="s">
        <v>171</v>
      </c>
      <c r="B66" s="57">
        <f t="shared" ref="B66:B71" si="4">SUM(D66:E66)</f>
        <v>0</v>
      </c>
      <c r="C66" s="57"/>
      <c r="D66" s="57"/>
      <c r="E66" s="14"/>
    </row>
    <row r="67" spans="1:5" x14ac:dyDescent="0.35">
      <c r="A67" s="6" t="s">
        <v>145</v>
      </c>
      <c r="B67" s="57">
        <f t="shared" si="4"/>
        <v>0</v>
      </c>
      <c r="C67" s="57"/>
      <c r="D67" s="57"/>
      <c r="E67" s="14"/>
    </row>
    <row r="68" spans="1:5" x14ac:dyDescent="0.35">
      <c r="A68" s="6" t="s">
        <v>146</v>
      </c>
      <c r="B68" s="57">
        <f t="shared" si="4"/>
        <v>0</v>
      </c>
      <c r="C68" s="57"/>
      <c r="D68" s="57"/>
      <c r="E68" s="14"/>
    </row>
    <row r="69" spans="1:5" x14ac:dyDescent="0.35">
      <c r="A69" s="6" t="s">
        <v>177</v>
      </c>
      <c r="B69" s="57">
        <f t="shared" si="4"/>
        <v>0</v>
      </c>
      <c r="C69" s="57"/>
      <c r="D69" s="57"/>
      <c r="E69" s="14"/>
    </row>
    <row r="70" spans="1:5" x14ac:dyDescent="0.35">
      <c r="A70" s="6" t="s">
        <v>172</v>
      </c>
      <c r="B70" s="57">
        <f t="shared" si="4"/>
        <v>0</v>
      </c>
      <c r="C70" s="57"/>
      <c r="D70" s="57"/>
      <c r="E70" s="14"/>
    </row>
    <row r="71" spans="1:5" x14ac:dyDescent="0.35">
      <c r="A71" s="6" t="s">
        <v>147</v>
      </c>
      <c r="B71" s="57">
        <f t="shared" si="4"/>
        <v>0</v>
      </c>
      <c r="C71" s="57"/>
      <c r="D71" s="57"/>
      <c r="E71" s="14"/>
    </row>
    <row r="72" spans="1:5" x14ac:dyDescent="0.35">
      <c r="A72" s="17"/>
      <c r="B72" s="13"/>
      <c r="C72" s="13"/>
      <c r="D72" s="13"/>
      <c r="E72" s="23"/>
    </row>
    <row r="73" spans="1:5" x14ac:dyDescent="0.35">
      <c r="A73" s="15" t="s">
        <v>52</v>
      </c>
      <c r="B73" s="10">
        <f>SUM(B74:B79)</f>
        <v>0</v>
      </c>
      <c r="C73" s="10">
        <f>SUM(C74:C79)</f>
        <v>0</v>
      </c>
      <c r="D73" s="10">
        <f>SUM(D74:D79)</f>
        <v>0</v>
      </c>
      <c r="E73" s="11">
        <f>SUM(E74:E79)</f>
        <v>0</v>
      </c>
    </row>
    <row r="74" spans="1:5" x14ac:dyDescent="0.35">
      <c r="A74" s="6" t="s">
        <v>428</v>
      </c>
      <c r="B74" s="57">
        <f t="shared" ref="B74:B79" si="5">SUM(D74:E74)</f>
        <v>0</v>
      </c>
      <c r="C74" s="57"/>
      <c r="D74" s="57"/>
      <c r="E74" s="14"/>
    </row>
    <row r="75" spans="1:5" x14ac:dyDescent="0.35">
      <c r="A75" s="6" t="s">
        <v>148</v>
      </c>
      <c r="B75" s="57">
        <f t="shared" si="5"/>
        <v>0</v>
      </c>
      <c r="C75" s="57"/>
      <c r="D75" s="57"/>
      <c r="E75" s="14"/>
    </row>
    <row r="76" spans="1:5" x14ac:dyDescent="0.35">
      <c r="A76" s="6" t="s">
        <v>149</v>
      </c>
      <c r="B76" s="57">
        <f t="shared" si="5"/>
        <v>0</v>
      </c>
      <c r="C76" s="57"/>
      <c r="D76" s="57"/>
      <c r="E76" s="14"/>
    </row>
    <row r="77" spans="1:5" x14ac:dyDescent="0.35">
      <c r="A77" s="6" t="s">
        <v>150</v>
      </c>
      <c r="B77" s="57">
        <f t="shared" si="5"/>
        <v>0</v>
      </c>
      <c r="C77" s="57"/>
      <c r="D77" s="57"/>
      <c r="E77" s="14"/>
    </row>
    <row r="78" spans="1:5" x14ac:dyDescent="0.35">
      <c r="A78" s="6" t="s">
        <v>151</v>
      </c>
      <c r="B78" s="57">
        <f t="shared" si="5"/>
        <v>0</v>
      </c>
      <c r="C78" s="57"/>
      <c r="D78" s="57"/>
      <c r="E78" s="14"/>
    </row>
    <row r="79" spans="1:5" x14ac:dyDescent="0.35">
      <c r="A79" s="6" t="s">
        <v>152</v>
      </c>
      <c r="B79" s="57">
        <f t="shared" si="5"/>
        <v>0</v>
      </c>
      <c r="C79" s="57"/>
      <c r="D79" s="57"/>
      <c r="E79" s="14"/>
    </row>
    <row r="80" spans="1:5" x14ac:dyDescent="0.35">
      <c r="A80" s="17"/>
      <c r="B80" s="57"/>
      <c r="C80" s="57"/>
      <c r="D80" s="57"/>
      <c r="E80" s="14"/>
    </row>
    <row r="81" spans="1:5" x14ac:dyDescent="0.35">
      <c r="A81" s="15" t="s">
        <v>53</v>
      </c>
      <c r="B81" s="10">
        <f>SUM(B82:B87)</f>
        <v>0</v>
      </c>
      <c r="C81" s="10">
        <f>SUM(C82:C87)</f>
        <v>0</v>
      </c>
      <c r="D81" s="10">
        <f>SUM(D82:D87)</f>
        <v>0</v>
      </c>
      <c r="E81" s="11">
        <f>SUM(E82:E87)</f>
        <v>0</v>
      </c>
    </row>
    <row r="82" spans="1:5" x14ac:dyDescent="0.35">
      <c r="A82" s="6" t="s">
        <v>407</v>
      </c>
      <c r="B82" s="57">
        <f t="shared" ref="B82:B87" si="6">SUM(D82:E82)</f>
        <v>0</v>
      </c>
      <c r="C82" s="57"/>
      <c r="D82" s="57"/>
      <c r="E82" s="14"/>
    </row>
    <row r="83" spans="1:5" x14ac:dyDescent="0.35">
      <c r="A83" s="6" t="s">
        <v>118</v>
      </c>
      <c r="B83" s="57">
        <f t="shared" si="6"/>
        <v>0</v>
      </c>
      <c r="C83" s="57"/>
      <c r="D83" s="57"/>
      <c r="E83" s="14"/>
    </row>
    <row r="84" spans="1:5" x14ac:dyDescent="0.35">
      <c r="A84" s="16" t="s">
        <v>173</v>
      </c>
      <c r="B84" s="57">
        <f t="shared" si="6"/>
        <v>0</v>
      </c>
      <c r="C84" s="57"/>
      <c r="D84" s="57"/>
      <c r="E84" s="14"/>
    </row>
    <row r="85" spans="1:5" x14ac:dyDescent="0.35">
      <c r="A85" s="6" t="s">
        <v>153</v>
      </c>
      <c r="B85" s="57">
        <f t="shared" si="6"/>
        <v>0</v>
      </c>
      <c r="C85" s="57"/>
      <c r="D85" s="57"/>
      <c r="E85" s="14"/>
    </row>
    <row r="86" spans="1:5" x14ac:dyDescent="0.35">
      <c r="A86" s="6" t="s">
        <v>154</v>
      </c>
      <c r="B86" s="57">
        <f t="shared" si="6"/>
        <v>0</v>
      </c>
      <c r="C86" s="57"/>
      <c r="D86" s="57"/>
      <c r="E86" s="14"/>
    </row>
    <row r="87" spans="1:5" x14ac:dyDescent="0.35">
      <c r="A87" s="6" t="s">
        <v>155</v>
      </c>
      <c r="B87" s="57">
        <f t="shared" si="6"/>
        <v>0</v>
      </c>
      <c r="C87" s="57"/>
      <c r="D87" s="57"/>
      <c r="E87" s="14"/>
    </row>
    <row r="88" spans="1:5" x14ac:dyDescent="0.35">
      <c r="A88" s="17"/>
      <c r="B88" s="57"/>
      <c r="C88" s="57"/>
      <c r="D88" s="57"/>
      <c r="E88" s="14"/>
    </row>
    <row r="89" spans="1:5" x14ac:dyDescent="0.35">
      <c r="A89" s="15" t="s">
        <v>16</v>
      </c>
      <c r="B89" s="10">
        <f>SUM(B90:B97)</f>
        <v>0</v>
      </c>
      <c r="C89" s="10">
        <f>SUM(C90:C97)</f>
        <v>0</v>
      </c>
      <c r="D89" s="10">
        <f>SUM(D90:D97)</f>
        <v>0</v>
      </c>
      <c r="E89" s="11">
        <f>SUM(E90:E97)</f>
        <v>0</v>
      </c>
    </row>
    <row r="90" spans="1:5" x14ac:dyDescent="0.35">
      <c r="A90" s="16" t="s">
        <v>174</v>
      </c>
      <c r="B90" s="57">
        <f t="shared" ref="B90:B97" si="7">SUM(D90:E90)</f>
        <v>0</v>
      </c>
      <c r="C90" s="57"/>
      <c r="D90" s="57"/>
      <c r="E90" s="14"/>
    </row>
    <row r="91" spans="1:5" x14ac:dyDescent="0.35">
      <c r="A91" s="6" t="s">
        <v>156</v>
      </c>
      <c r="B91" s="57">
        <f t="shared" si="7"/>
        <v>0</v>
      </c>
      <c r="C91" s="57"/>
      <c r="D91" s="57"/>
      <c r="E91" s="14"/>
    </row>
    <row r="92" spans="1:5" x14ac:dyDescent="0.35">
      <c r="A92" s="6" t="s">
        <v>157</v>
      </c>
      <c r="B92" s="57">
        <f t="shared" si="7"/>
        <v>0</v>
      </c>
      <c r="C92" s="57"/>
      <c r="D92" s="57"/>
      <c r="E92" s="14"/>
    </row>
    <row r="93" spans="1:5" x14ac:dyDescent="0.35">
      <c r="A93" s="18" t="s">
        <v>158</v>
      </c>
      <c r="B93" s="57">
        <f t="shared" si="7"/>
        <v>0</v>
      </c>
      <c r="C93" s="57"/>
      <c r="D93" s="57"/>
      <c r="E93" s="14"/>
    </row>
    <row r="94" spans="1:5" x14ac:dyDescent="0.35">
      <c r="A94" s="6" t="s">
        <v>159</v>
      </c>
      <c r="B94" s="57">
        <f t="shared" si="7"/>
        <v>0</v>
      </c>
      <c r="C94" s="57"/>
      <c r="D94" s="57"/>
      <c r="E94" s="14"/>
    </row>
    <row r="95" spans="1:5" x14ac:dyDescent="0.35">
      <c r="A95" s="6" t="s">
        <v>160</v>
      </c>
      <c r="B95" s="57">
        <f t="shared" si="7"/>
        <v>0</v>
      </c>
      <c r="C95" s="57"/>
      <c r="D95" s="57"/>
      <c r="E95" s="14"/>
    </row>
    <row r="96" spans="1:5" x14ac:dyDescent="0.35">
      <c r="A96" s="6" t="s">
        <v>161</v>
      </c>
      <c r="B96" s="57">
        <f t="shared" si="7"/>
        <v>0</v>
      </c>
      <c r="C96" s="57"/>
      <c r="D96" s="57"/>
      <c r="E96" s="14"/>
    </row>
    <row r="97" spans="1:5" x14ac:dyDescent="0.35">
      <c r="A97" s="6" t="s">
        <v>162</v>
      </c>
      <c r="B97" s="57">
        <f t="shared" si="7"/>
        <v>0</v>
      </c>
      <c r="C97" s="57"/>
      <c r="D97" s="57"/>
      <c r="E97" s="14"/>
    </row>
    <row r="98" spans="1:5" x14ac:dyDescent="0.35">
      <c r="A98" s="17"/>
      <c r="B98" s="57"/>
      <c r="C98" s="57"/>
      <c r="D98" s="57"/>
      <c r="E98" s="14"/>
    </row>
    <row r="99" spans="1:5" x14ac:dyDescent="0.35">
      <c r="A99" s="15" t="s">
        <v>54</v>
      </c>
      <c r="B99" s="10">
        <f>SUM(B100:B101)</f>
        <v>0</v>
      </c>
      <c r="C99" s="10">
        <f>SUM(C100:C101)</f>
        <v>0</v>
      </c>
      <c r="D99" s="10">
        <f>SUM(D100:D101)</f>
        <v>0</v>
      </c>
      <c r="E99" s="11">
        <f>SUM(E100:E101)</f>
        <v>0</v>
      </c>
    </row>
    <row r="100" spans="1:5" x14ac:dyDescent="0.35">
      <c r="A100" s="6" t="s">
        <v>408</v>
      </c>
      <c r="B100" s="57">
        <f>SUM(D100:E100)</f>
        <v>0</v>
      </c>
      <c r="C100" s="57"/>
      <c r="D100" s="57"/>
      <c r="E100" s="14"/>
    </row>
    <row r="101" spans="1:5" x14ac:dyDescent="0.35">
      <c r="A101" s="6" t="s">
        <v>163</v>
      </c>
      <c r="B101" s="57">
        <f>SUM(D101:E101)</f>
        <v>0</v>
      </c>
      <c r="C101" s="57"/>
      <c r="D101" s="57"/>
      <c r="E101" s="14"/>
    </row>
    <row r="102" spans="1:5" x14ac:dyDescent="0.35">
      <c r="A102" s="17"/>
      <c r="B102" s="57"/>
      <c r="C102" s="57"/>
      <c r="D102" s="57"/>
      <c r="E102" s="14"/>
    </row>
    <row r="103" spans="1:5" x14ac:dyDescent="0.35">
      <c r="A103" s="15" t="s">
        <v>55</v>
      </c>
      <c r="B103" s="10">
        <f>SUM(B104:B108)</f>
        <v>0</v>
      </c>
      <c r="C103" s="10">
        <f>SUM(C104:C108)</f>
        <v>0</v>
      </c>
      <c r="D103" s="10">
        <f>SUM(D104:D108)</f>
        <v>0</v>
      </c>
      <c r="E103" s="11">
        <f>SUM(E104:E108)</f>
        <v>0</v>
      </c>
    </row>
    <row r="104" spans="1:5" x14ac:dyDescent="0.35">
      <c r="A104" s="6" t="s">
        <v>164</v>
      </c>
      <c r="B104" s="57">
        <f>SUM(D104:E104)</f>
        <v>0</v>
      </c>
      <c r="C104" s="57"/>
      <c r="D104" s="57"/>
      <c r="E104" s="14"/>
    </row>
    <row r="105" spans="1:5" x14ac:dyDescent="0.35">
      <c r="A105" s="6" t="s">
        <v>117</v>
      </c>
      <c r="B105" s="57">
        <f>SUM(D105:E105)</f>
        <v>0</v>
      </c>
      <c r="C105" s="57"/>
      <c r="D105" s="57"/>
      <c r="E105" s="14"/>
    </row>
    <row r="106" spans="1:5" x14ac:dyDescent="0.35">
      <c r="A106" s="6" t="s">
        <v>409</v>
      </c>
      <c r="B106" s="57">
        <f>SUM(D106:E106)</f>
        <v>0</v>
      </c>
      <c r="C106" s="57"/>
      <c r="D106" s="57"/>
      <c r="E106" s="14"/>
    </row>
    <row r="107" spans="1:5" x14ac:dyDescent="0.35">
      <c r="A107" s="6" t="s">
        <v>165</v>
      </c>
      <c r="B107" s="57">
        <f>SUM(D107:E107)</f>
        <v>0</v>
      </c>
      <c r="C107" s="57"/>
      <c r="D107" s="57"/>
      <c r="E107" s="14"/>
    </row>
    <row r="108" spans="1:5" x14ac:dyDescent="0.35">
      <c r="A108" s="6" t="s">
        <v>410</v>
      </c>
      <c r="B108" s="57">
        <f>SUM(D108:E108)</f>
        <v>0</v>
      </c>
      <c r="C108" s="57"/>
      <c r="D108" s="57"/>
      <c r="E108" s="14"/>
    </row>
    <row r="109" spans="1:5" x14ac:dyDescent="0.35">
      <c r="A109" s="17"/>
      <c r="B109" s="13"/>
      <c r="C109" s="13"/>
      <c r="D109" s="13"/>
      <c r="E109" s="23"/>
    </row>
    <row r="110" spans="1:5" x14ac:dyDescent="0.35">
      <c r="A110" s="15" t="s">
        <v>56</v>
      </c>
      <c r="B110" s="10">
        <f>SUM(B111:B113)</f>
        <v>0</v>
      </c>
      <c r="C110" s="10">
        <f>SUM(C111:C113)</f>
        <v>0</v>
      </c>
      <c r="D110" s="10">
        <f>SUM(D111:D113)</f>
        <v>0</v>
      </c>
      <c r="E110" s="11">
        <f>SUM(E111:E113)</f>
        <v>0</v>
      </c>
    </row>
    <row r="111" spans="1:5" x14ac:dyDescent="0.35">
      <c r="A111" s="6" t="s">
        <v>411</v>
      </c>
      <c r="B111" s="57">
        <f>SUM(D111:E111)</f>
        <v>0</v>
      </c>
      <c r="C111" s="57"/>
      <c r="D111" s="57"/>
      <c r="E111" s="14"/>
    </row>
    <row r="112" spans="1:5" x14ac:dyDescent="0.35">
      <c r="A112" s="6" t="s">
        <v>166</v>
      </c>
      <c r="B112" s="57">
        <f>SUM(D112:E112)</f>
        <v>0</v>
      </c>
      <c r="C112" s="57"/>
      <c r="D112" s="57"/>
      <c r="E112" s="14"/>
    </row>
    <row r="113" spans="1:5" x14ac:dyDescent="0.35">
      <c r="A113" s="6" t="s">
        <v>167</v>
      </c>
      <c r="B113" s="57">
        <f>SUM(D113:E113)</f>
        <v>0</v>
      </c>
      <c r="C113" s="57"/>
      <c r="D113" s="57"/>
      <c r="E113" s="14"/>
    </row>
    <row r="114" spans="1:5" x14ac:dyDescent="0.35">
      <c r="A114" s="17"/>
      <c r="B114" s="57"/>
      <c r="C114" s="57"/>
      <c r="D114" s="57"/>
      <c r="E114" s="14"/>
    </row>
    <row r="115" spans="1:5" x14ac:dyDescent="0.35">
      <c r="A115" s="15" t="s">
        <v>57</v>
      </c>
      <c r="B115" s="10">
        <f>SUM(B116:B118)</f>
        <v>0</v>
      </c>
      <c r="C115" s="10">
        <f>SUM(C116:C118)</f>
        <v>0</v>
      </c>
      <c r="D115" s="10">
        <f>SUM(D116:D118)</f>
        <v>0</v>
      </c>
      <c r="E115" s="11">
        <f>SUM(E116:E118)</f>
        <v>0</v>
      </c>
    </row>
    <row r="116" spans="1:5" x14ac:dyDescent="0.35">
      <c r="A116" s="16" t="s">
        <v>412</v>
      </c>
      <c r="B116" s="57">
        <f>SUM(D116:E116)</f>
        <v>0</v>
      </c>
      <c r="C116" s="57"/>
      <c r="D116" s="57"/>
      <c r="E116" s="14"/>
    </row>
    <row r="117" spans="1:5" x14ac:dyDescent="0.35">
      <c r="A117" s="6" t="s">
        <v>168</v>
      </c>
      <c r="B117" s="57">
        <f>SUM(D117:E117)</f>
        <v>0</v>
      </c>
      <c r="C117" s="57"/>
      <c r="D117" s="57"/>
      <c r="E117" s="14"/>
    </row>
    <row r="118" spans="1:5" x14ac:dyDescent="0.35">
      <c r="A118" s="16" t="s">
        <v>175</v>
      </c>
      <c r="B118" s="57">
        <f>SUM(D118:E118)</f>
        <v>0</v>
      </c>
      <c r="C118" s="57"/>
      <c r="D118" s="57"/>
      <c r="E118" s="14"/>
    </row>
    <row r="119" spans="1:5" x14ac:dyDescent="0.35">
      <c r="A119" s="19"/>
      <c r="B119" s="20"/>
      <c r="C119" s="20"/>
      <c r="D119" s="20"/>
      <c r="E119" s="66"/>
    </row>
    <row r="120" spans="1:5" x14ac:dyDescent="0.35">
      <c r="A120" s="62" t="s">
        <v>423</v>
      </c>
    </row>
  </sheetData>
  <mergeCells count="5">
    <mergeCell ref="A3:E3"/>
    <mergeCell ref="A4:E4"/>
    <mergeCell ref="A5:E5"/>
    <mergeCell ref="A6:E6"/>
    <mergeCell ref="B1:E1"/>
  </mergeCells>
  <conditionalFormatting sqref="B64:E64 B109:E109 B72:E72">
    <cfRule type="cellIs" dxfId="0" priority="2" stopIfTrue="1" operator="notEqual">
      <formula>#REF!+#REF!+#REF!</formula>
    </cfRule>
  </conditionalFormatting>
  <pageMargins left="0.7" right="0.7" top="0.75" bottom="0.75" header="0.3" footer="0.3"/>
  <ignoredErrors>
    <ignoredError sqref="B14:J120 C11:J13"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C-1</vt:lpstr>
      <vt:lpstr>C-2</vt:lpstr>
      <vt:lpstr>C-3</vt:lpstr>
      <vt:lpstr>C-4</vt:lpstr>
      <vt:lpstr>C-5</vt:lpstr>
      <vt:lpstr>C-6</vt:lpstr>
      <vt:lpstr>C-14</vt:lpstr>
      <vt:lpstr>C-15</vt:lpstr>
      <vt:lpstr>C-17</vt:lpstr>
      <vt:lpstr>C-18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ksegurah</dc:creator>
  <cp:lastModifiedBy>Juan Pablo León Cerdas</cp:lastModifiedBy>
  <cp:lastPrinted>2016-05-02T19:03:10Z</cp:lastPrinted>
  <dcterms:created xsi:type="dcterms:W3CDTF">2016-04-29T20:48:11Z</dcterms:created>
  <dcterms:modified xsi:type="dcterms:W3CDTF">2021-02-25T20:31:09Z</dcterms:modified>
</cp:coreProperties>
</file>